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Foam\Foam Makers and Chambers\"/>
    </mc:Choice>
  </mc:AlternateContent>
  <xr:revisionPtr revIDLastSave="0" documentId="13_ncr:1_{CB061089-2DC7-49F9-944C-E84A996002D1}" xr6:coauthVersionLast="44" xr6:coauthVersionMax="44" xr10:uidLastSave="{00000000-0000-0000-0000-000000000000}"/>
  <bookViews>
    <workbookView xWindow="-96" yWindow="-96" windowWidth="23232" windowHeight="12552" activeTab="3" xr2:uid="{9962BC2A-ADAD-4B3E-9FDC-BA8E95D16028}"/>
  </bookViews>
  <sheets>
    <sheet name="2.5&quot; Foam Chambers" sheetId="1" r:id="rId1"/>
    <sheet name="3&quot; Foam Chambers" sheetId="5" r:id="rId2"/>
    <sheet name="4&quot; Foam Chambers" sheetId="6" r:id="rId3"/>
    <sheet name="6&quot; Foam Chambers" sheetId="9" r:id="rId4"/>
    <sheet name="PN'S" sheetId="2" state="hidden" r:id="rId5"/>
    <sheet name="Carbon Calcs" sheetId="3" state="hidden" r:id="rId6"/>
    <sheet name="Stainless Calcs" sheetId="4" state="hidden" r:id="rId7"/>
    <sheet name="Branches" sheetId="8" state="hidden" r:id="rId8"/>
  </sheets>
  <definedNames>
    <definedName name="_xlnm.Print_Area" localSheetId="0">'2.5" Foam Chambers'!$A$1:$R$43</definedName>
    <definedName name="_xlnm.Print_Area" localSheetId="1">'3" Foam Chambers'!$A$1:$R$43</definedName>
    <definedName name="_xlnm.Print_Area" localSheetId="2">'4" Foam Chambers'!$A$1:$R$43</definedName>
    <definedName name="_xlnm.Print_Area" localSheetId="3">'6" Foam Chambers'!$A$1:$R$43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5" i="6" l="1"/>
  <c r="L22" i="6"/>
  <c r="L14" i="6"/>
  <c r="L11" i="6"/>
  <c r="I26" i="6"/>
  <c r="I25" i="6"/>
  <c r="I23" i="6"/>
  <c r="I22" i="6"/>
  <c r="I15" i="6"/>
  <c r="I14" i="6"/>
  <c r="I12" i="6"/>
  <c r="I11" i="6"/>
  <c r="I16" i="5"/>
  <c r="I14" i="5"/>
  <c r="I26" i="1"/>
  <c r="I25" i="1"/>
  <c r="I23" i="1"/>
  <c r="I22" i="1"/>
  <c r="I15" i="1"/>
  <c r="I14" i="1"/>
  <c r="I12" i="1"/>
  <c r="I11" i="1"/>
  <c r="E25" i="1"/>
  <c r="E22" i="1"/>
  <c r="E14" i="1"/>
  <c r="E11" i="1"/>
  <c r="L25" i="1"/>
  <c r="L22" i="1"/>
  <c r="L14" i="1"/>
  <c r="L11" i="1"/>
  <c r="L27" i="9" l="1"/>
  <c r="L25" i="9"/>
  <c r="L22" i="9"/>
  <c r="L20" i="9"/>
  <c r="L16" i="9"/>
  <c r="L14" i="9"/>
  <c r="L11" i="9"/>
  <c r="L9" i="9"/>
  <c r="I28" i="9"/>
  <c r="I27" i="9"/>
  <c r="I26" i="9"/>
  <c r="I25" i="9"/>
  <c r="I23" i="9"/>
  <c r="I22" i="9"/>
  <c r="I21" i="9"/>
  <c r="I20" i="9"/>
  <c r="I17" i="9"/>
  <c r="I16" i="9"/>
  <c r="I15" i="9"/>
  <c r="I14" i="9"/>
  <c r="I12" i="9"/>
  <c r="I11" i="9"/>
  <c r="I10" i="9"/>
  <c r="I9" i="9"/>
  <c r="E27" i="9"/>
  <c r="E25" i="9"/>
  <c r="E22" i="9"/>
  <c r="E20" i="9"/>
  <c r="E16" i="9"/>
  <c r="E14" i="9"/>
  <c r="E11" i="9"/>
  <c r="E9" i="9"/>
  <c r="Z72" i="9"/>
  <c r="V72" i="9"/>
  <c r="Z66" i="9"/>
  <c r="Z70" i="9" s="1"/>
  <c r="V66" i="9"/>
  <c r="V70" i="9" s="1"/>
  <c r="Z54" i="9"/>
  <c r="V54" i="9"/>
  <c r="Z48" i="9"/>
  <c r="Z52" i="9" s="1"/>
  <c r="V48" i="9"/>
  <c r="V52" i="9" s="1"/>
  <c r="Z34" i="9"/>
  <c r="V34" i="9"/>
  <c r="Z28" i="9"/>
  <c r="Z32" i="9" s="1"/>
  <c r="V28" i="9"/>
  <c r="V32" i="9" s="1"/>
  <c r="Z16" i="9"/>
  <c r="V16" i="9"/>
  <c r="Z10" i="9"/>
  <c r="Z14" i="9" s="1"/>
  <c r="V10" i="9"/>
  <c r="V14" i="9" s="1"/>
  <c r="Z72" i="6"/>
  <c r="Z66" i="6"/>
  <c r="Z70" i="6" s="1"/>
  <c r="Z54" i="6"/>
  <c r="Z48" i="6"/>
  <c r="Z52" i="6" s="1"/>
  <c r="E25" i="6"/>
  <c r="E22" i="6"/>
  <c r="E14" i="6"/>
  <c r="E11" i="6"/>
  <c r="L16" i="5"/>
  <c r="L14" i="5"/>
  <c r="I25" i="5"/>
  <c r="I26" i="5"/>
  <c r="I23" i="5"/>
  <c r="I22" i="5"/>
  <c r="E25" i="5"/>
  <c r="E22" i="5"/>
  <c r="V77" i="9" l="1"/>
  <c r="V78" i="9" s="1"/>
  <c r="P16" i="9" s="1"/>
  <c r="V59" i="9"/>
  <c r="V60" i="9" s="1"/>
  <c r="P14" i="9" s="1"/>
  <c r="V39" i="9"/>
  <c r="V40" i="9" s="1"/>
  <c r="P11" i="9" s="1"/>
  <c r="Z77" i="9"/>
  <c r="Z78" i="9" s="1"/>
  <c r="P27" i="9" s="1"/>
  <c r="Z22" i="9"/>
  <c r="P20" i="9" s="1"/>
  <c r="Z21" i="9"/>
  <c r="Z59" i="9"/>
  <c r="Z60" i="9" s="1"/>
  <c r="P25" i="9" s="1"/>
  <c r="Z39" i="9"/>
  <c r="Z40" i="9" s="1"/>
  <c r="P22" i="9" s="1"/>
  <c r="V21" i="9"/>
  <c r="V22" i="9" s="1"/>
  <c r="P9" i="9" s="1"/>
  <c r="Z59" i="6"/>
  <c r="Z60" i="6" s="1"/>
  <c r="P25" i="6" s="1"/>
  <c r="Z77" i="6"/>
  <c r="Z78" i="6" s="1"/>
  <c r="P27" i="6" s="1"/>
  <c r="I15" i="5"/>
  <c r="E16" i="5"/>
  <c r="E14" i="5"/>
  <c r="L11" i="5"/>
  <c r="I12" i="5"/>
  <c r="I11" i="5"/>
  <c r="E11" i="5"/>
  <c r="Z10" i="5"/>
  <c r="Z16" i="5"/>
  <c r="V16" i="5" l="1"/>
  <c r="V16" i="1" l="1"/>
  <c r="V10" i="1"/>
  <c r="V14" i="1" s="1"/>
  <c r="V21" i="1" s="1"/>
  <c r="V10" i="5"/>
  <c r="V14" i="5" s="1"/>
  <c r="Z14" i="5"/>
  <c r="Y16" i="1"/>
  <c r="Y10" i="1"/>
  <c r="Y14" i="1" s="1"/>
  <c r="V21" i="5" l="1"/>
  <c r="V22" i="5" s="1"/>
  <c r="Z21" i="5"/>
  <c r="Z22" i="5" s="1"/>
  <c r="V22" i="1"/>
  <c r="Y21" i="1"/>
  <c r="Y22" i="1" s="1"/>
  <c r="Z34" i="6" l="1"/>
  <c r="Z28" i="6"/>
  <c r="Z32" i="6" s="1"/>
  <c r="Z16" i="6"/>
  <c r="Z10" i="6"/>
  <c r="Z14" i="6" s="1"/>
  <c r="Z21" i="6" s="1"/>
  <c r="V71" i="5"/>
  <c r="V72" i="6"/>
  <c r="V66" i="6"/>
  <c r="V70" i="6" s="1"/>
  <c r="V54" i="6"/>
  <c r="V48" i="6"/>
  <c r="V52" i="6" s="1"/>
  <c r="V34" i="6"/>
  <c r="V28" i="6"/>
  <c r="V32" i="6" s="1"/>
  <c r="V39" i="6" s="1"/>
  <c r="V40" i="6" s="1"/>
  <c r="P11" i="6" s="1"/>
  <c r="Z39" i="6" l="1"/>
  <c r="Z40" i="6" s="1"/>
  <c r="P22" i="6" s="1"/>
  <c r="Z22" i="6"/>
  <c r="P20" i="6" s="1"/>
  <c r="V59" i="6"/>
  <c r="V60" i="6" s="1"/>
  <c r="P14" i="6" s="1"/>
  <c r="D2" i="8" l="1"/>
  <c r="D4" i="8"/>
  <c r="D5" i="8"/>
  <c r="D12" i="8"/>
  <c r="D13" i="8"/>
  <c r="D15" i="8"/>
  <c r="D16" i="8"/>
  <c r="D17" i="8"/>
  <c r="D18" i="8"/>
  <c r="D19" i="8"/>
  <c r="D20" i="8"/>
  <c r="D21" i="8"/>
  <c r="D22" i="8"/>
  <c r="D24" i="8"/>
  <c r="D25" i="8"/>
  <c r="D26" i="8"/>
  <c r="D27" i="8"/>
  <c r="D28" i="8"/>
  <c r="D29" i="8"/>
  <c r="D30" i="8"/>
  <c r="D31" i="8"/>
  <c r="D32" i="8"/>
  <c r="D1" i="8"/>
  <c r="A25" i="8"/>
  <c r="A23" i="8"/>
  <c r="D23" i="8" s="1"/>
  <c r="A17" i="8"/>
  <c r="A14" i="8"/>
  <c r="D14" i="8" s="1"/>
  <c r="A13" i="8"/>
  <c r="A3" i="8"/>
  <c r="A4" i="8" s="1"/>
  <c r="A5" i="8" s="1"/>
  <c r="A6" i="8" s="1"/>
  <c r="A7" i="8" s="1"/>
  <c r="A8" i="8" s="1"/>
  <c r="A9" i="8" s="1"/>
  <c r="A10" i="8" s="1"/>
  <c r="A11" i="8" s="1"/>
  <c r="D11" i="8" s="1"/>
  <c r="D10" i="8" l="1"/>
  <c r="D9" i="8"/>
  <c r="D7" i="8"/>
  <c r="D8" i="8"/>
  <c r="D6" i="8"/>
  <c r="D3" i="8"/>
  <c r="V16" i="6" l="1"/>
  <c r="V10" i="6"/>
  <c r="V14" i="6" s="1"/>
  <c r="V77" i="6" l="1"/>
  <c r="V78" i="6" s="1"/>
  <c r="P16" i="6" s="1"/>
  <c r="V21" i="6"/>
  <c r="V22" i="6" s="1"/>
  <c r="P9" i="6" s="1"/>
  <c r="Z71" i="5"/>
  <c r="Z65" i="5"/>
  <c r="Z69" i="5" s="1"/>
  <c r="Z53" i="5"/>
  <c r="Z47" i="5"/>
  <c r="Z51" i="5" s="1"/>
  <c r="Z34" i="5"/>
  <c r="Z28" i="5"/>
  <c r="Z32" i="5" s="1"/>
  <c r="V53" i="5"/>
  <c r="V71" i="1"/>
  <c r="Y71" i="1"/>
  <c r="Y65" i="1"/>
  <c r="Y69" i="1" s="1"/>
  <c r="Y53" i="1"/>
  <c r="Y47" i="1"/>
  <c r="Y51" i="1" s="1"/>
  <c r="Y34" i="1"/>
  <c r="Y28" i="1"/>
  <c r="Y32" i="1" s="1"/>
  <c r="Z76" i="5" l="1"/>
  <c r="Z77" i="5" s="1"/>
  <c r="P27" i="5" s="1"/>
  <c r="P20" i="5"/>
  <c r="Z39" i="5"/>
  <c r="Z40" i="5" s="1"/>
  <c r="P22" i="5" s="1"/>
  <c r="Z58" i="5"/>
  <c r="Z59" i="5" s="1"/>
  <c r="P25" i="5" s="1"/>
  <c r="Y76" i="1"/>
  <c r="Y77" i="1" s="1"/>
  <c r="P27" i="1" s="1"/>
  <c r="P20" i="1"/>
  <c r="Y58" i="1"/>
  <c r="Y59" i="1" s="1"/>
  <c r="P25" i="1" s="1"/>
  <c r="Y39" i="1"/>
  <c r="Y40" i="1" s="1"/>
  <c r="P22" i="1" s="1"/>
  <c r="V47" i="5"/>
  <c r="V65" i="5"/>
  <c r="V69" i="5" s="1"/>
  <c r="V34" i="5"/>
  <c r="V28" i="5"/>
  <c r="V32" i="5" s="1"/>
  <c r="V53" i="1"/>
  <c r="V65" i="1"/>
  <c r="V69" i="1" s="1"/>
  <c r="V34" i="1"/>
  <c r="V28" i="1"/>
  <c r="V32" i="1" s="1"/>
  <c r="V47" i="1"/>
  <c r="V51" i="1" s="1"/>
  <c r="V51" i="5" l="1"/>
  <c r="V58" i="5" s="1"/>
  <c r="V59" i="5" s="1"/>
  <c r="P14" i="5" s="1"/>
  <c r="P9" i="5"/>
  <c r="V39" i="5"/>
  <c r="V40" i="5" s="1"/>
  <c r="P11" i="5" s="1"/>
  <c r="V76" i="5"/>
  <c r="V77" i="5" s="1"/>
  <c r="P16" i="5" s="1"/>
  <c r="V39" i="1"/>
  <c r="V40" i="1" s="1"/>
  <c r="P11" i="1" s="1"/>
  <c r="V58" i="1"/>
  <c r="V59" i="1" s="1"/>
  <c r="P14" i="1" s="1"/>
  <c r="V76" i="1"/>
  <c r="V77" i="1" s="1"/>
  <c r="P16" i="1" s="1"/>
  <c r="V46" i="3"/>
  <c r="V70" i="3"/>
  <c r="V64" i="3"/>
  <c r="V52" i="3"/>
  <c r="V34" i="3"/>
  <c r="V28" i="3"/>
  <c r="V16" i="3"/>
  <c r="V10" i="3"/>
  <c r="L20" i="6"/>
  <c r="L16" i="6"/>
  <c r="L9" i="6"/>
  <c r="L27" i="6"/>
  <c r="I28" i="6"/>
  <c r="I27" i="6"/>
  <c r="I21" i="6"/>
  <c r="I20" i="6"/>
  <c r="I17" i="6"/>
  <c r="I16" i="6"/>
  <c r="I10" i="6"/>
  <c r="I9" i="6"/>
  <c r="E27" i="6"/>
  <c r="E20" i="6"/>
  <c r="E16" i="6"/>
  <c r="E9" i="6"/>
  <c r="I28" i="5"/>
  <c r="I27" i="5"/>
  <c r="I21" i="5"/>
  <c r="I20" i="5"/>
  <c r="L27" i="5"/>
  <c r="L25" i="5"/>
  <c r="L22" i="5"/>
  <c r="L20" i="5"/>
  <c r="L9" i="5"/>
  <c r="I17" i="5"/>
  <c r="I10" i="5"/>
  <c r="I9" i="5"/>
  <c r="E27" i="5"/>
  <c r="E20" i="5"/>
  <c r="E9" i="5"/>
  <c r="E20" i="1" l="1"/>
  <c r="V10" i="4"/>
  <c r="V28" i="4"/>
  <c r="V16" i="4"/>
  <c r="L27" i="1"/>
  <c r="I28" i="1"/>
  <c r="I27" i="1"/>
  <c r="L20" i="1"/>
  <c r="I21" i="1"/>
  <c r="I20" i="1"/>
  <c r="E27" i="1"/>
  <c r="E9" i="1"/>
  <c r="E16" i="1"/>
  <c r="I17" i="1" l="1"/>
  <c r="I16" i="1"/>
  <c r="L16" i="1"/>
  <c r="L9" i="1"/>
  <c r="I10" i="1"/>
  <c r="I9" i="1"/>
  <c r="Y68" i="3" l="1"/>
  <c r="Y50" i="3"/>
  <c r="Y32" i="3"/>
  <c r="W68" i="3" l="1"/>
  <c r="W75" i="3" s="1"/>
  <c r="Y75" i="3"/>
  <c r="Y76" i="3"/>
  <c r="V68" i="3"/>
  <c r="X68" i="3"/>
  <c r="Y57" i="3"/>
  <c r="Y58" i="3"/>
  <c r="V50" i="3"/>
  <c r="W50" i="3"/>
  <c r="X50" i="3"/>
  <c r="Y39" i="3"/>
  <c r="Y40" i="3"/>
  <c r="V32" i="3"/>
  <c r="W32" i="3"/>
  <c r="X32" i="3"/>
  <c r="W76" i="3" l="1"/>
  <c r="X75" i="3"/>
  <c r="X76" i="3" s="1"/>
  <c r="V75" i="3"/>
  <c r="W57" i="3"/>
  <c r="W58" i="3" s="1"/>
  <c r="V57" i="3"/>
  <c r="V58" i="3" s="1"/>
  <c r="X57" i="3"/>
  <c r="X58" i="3" s="1"/>
  <c r="W39" i="3"/>
  <c r="W40" i="3" s="1"/>
  <c r="V39" i="3"/>
  <c r="V40" i="3" s="1"/>
  <c r="X39" i="3"/>
  <c r="X40" i="3" s="1"/>
  <c r="V76" i="3" l="1"/>
  <c r="V70" i="4" l="1"/>
  <c r="V64" i="4"/>
  <c r="V68" i="4" s="1"/>
  <c r="V52" i="4"/>
  <c r="V46" i="4"/>
  <c r="X50" i="4" s="1"/>
  <c r="V34" i="4"/>
  <c r="X32" i="4"/>
  <c r="B8" i="4"/>
  <c r="B2" i="4"/>
  <c r="E6" i="4" s="1"/>
  <c r="V76" i="4" l="1"/>
  <c r="X14" i="4"/>
  <c r="X21" i="4" s="1"/>
  <c r="X22" i="4" s="1"/>
  <c r="V14" i="4"/>
  <c r="W32" i="4"/>
  <c r="W39" i="4" s="1"/>
  <c r="W40" i="4" s="1"/>
  <c r="V32" i="4"/>
  <c r="X68" i="4"/>
  <c r="W50" i="4"/>
  <c r="X39" i="4"/>
  <c r="X40" i="4" s="1"/>
  <c r="X57" i="4"/>
  <c r="X58" i="4" s="1"/>
  <c r="V75" i="4"/>
  <c r="E13" i="4"/>
  <c r="E14" i="4" s="1"/>
  <c r="Y68" i="4"/>
  <c r="Y32" i="4"/>
  <c r="Y50" i="4"/>
  <c r="W68" i="4"/>
  <c r="B6" i="4"/>
  <c r="C6" i="4"/>
  <c r="D6" i="4"/>
  <c r="Y14" i="4"/>
  <c r="W14" i="4"/>
  <c r="V50" i="4"/>
  <c r="W14" i="3" l="1"/>
  <c r="V14" i="3"/>
  <c r="Y14" i="3"/>
  <c r="X14" i="3"/>
  <c r="W57" i="4"/>
  <c r="W58" i="4" s="1"/>
  <c r="X75" i="4"/>
  <c r="X76" i="4" s="1"/>
  <c r="W21" i="4"/>
  <c r="W22" i="4" s="1"/>
  <c r="V57" i="4"/>
  <c r="V58" i="4" s="1"/>
  <c r="Y75" i="4"/>
  <c r="Y76" i="4" s="1"/>
  <c r="Y21" i="4"/>
  <c r="Y22" i="4" s="1"/>
  <c r="B14" i="4"/>
  <c r="B13" i="4"/>
  <c r="Y39" i="4"/>
  <c r="Y40" i="4" s="1"/>
  <c r="V21" i="4"/>
  <c r="V22" i="4" s="1"/>
  <c r="C13" i="4"/>
  <c r="C14" i="4" s="1"/>
  <c r="W75" i="4"/>
  <c r="W76" i="4" s="1"/>
  <c r="V39" i="4"/>
  <c r="V40" i="4" s="1"/>
  <c r="D13" i="4"/>
  <c r="D14" i="4" s="1"/>
  <c r="Y57" i="4"/>
  <c r="Y58" i="4" s="1"/>
  <c r="X21" i="3" l="1"/>
  <c r="X22" i="3" s="1"/>
  <c r="Y21" i="3"/>
  <c r="Y22" i="3" s="1"/>
  <c r="V21" i="3"/>
  <c r="V22" i="3" s="1"/>
  <c r="W21" i="3"/>
  <c r="W22" i="3" s="1"/>
  <c r="B8" i="3"/>
  <c r="B2" i="3"/>
  <c r="B6" i="3" s="1"/>
  <c r="B14" i="3" l="1"/>
  <c r="B13" i="3"/>
  <c r="C6" i="3"/>
  <c r="D6" i="3"/>
  <c r="D13" i="3" s="1"/>
  <c r="E6" i="3"/>
  <c r="E13" i="3" s="1"/>
  <c r="E14" i="3" s="1"/>
  <c r="D14" i="3" l="1"/>
  <c r="C13" i="3"/>
  <c r="C14" i="3" s="1"/>
  <c r="P9" i="1"/>
</calcChain>
</file>

<file path=xl/sharedStrings.xml><?xml version="1.0" encoding="utf-8"?>
<sst xmlns="http://schemas.openxmlformats.org/spreadsheetml/2006/main" count="1115" uniqueCount="258">
  <si>
    <t>Foam Chambers are custom made and NOT RETURNABLE</t>
  </si>
  <si>
    <t>Please follow these steps to ensure an accurate order</t>
  </si>
  <si>
    <t>2.5"</t>
  </si>
  <si>
    <t>Split</t>
  </si>
  <si>
    <t>Solid</t>
  </si>
  <si>
    <t>AFFF 3% S C6</t>
  </si>
  <si>
    <t>ARC 3x3S C6</t>
  </si>
  <si>
    <t>FP3%UL C6</t>
  </si>
  <si>
    <t>FOAM CONCENTRATE</t>
  </si>
  <si>
    <t>SIZE</t>
  </si>
  <si>
    <t>Qty</t>
  </si>
  <si>
    <t>GPM</t>
  </si>
  <si>
    <t>PSI</t>
  </si>
  <si>
    <t>Orifice</t>
  </si>
  <si>
    <t>Section 4 - Orifice plate size based on flow rate and pressure</t>
  </si>
  <si>
    <t>Minimum Flow Rate per Maker</t>
  </si>
  <si>
    <t>based on tested flow rate range</t>
  </si>
  <si>
    <t>Available Size</t>
  </si>
  <si>
    <t>1.5"</t>
  </si>
  <si>
    <t>3"</t>
  </si>
  <si>
    <t>4"</t>
  </si>
  <si>
    <t>Desire Pressure</t>
  </si>
  <si>
    <t>if Size is Available, this line is based on tested orifice plate size range</t>
  </si>
  <si>
    <t>Trial Orifice Size (in)</t>
  </si>
  <si>
    <t>Calculated Orifice Size (in)</t>
  </si>
  <si>
    <t>2-1/2" Carbon Steel, ANSI</t>
  </si>
  <si>
    <t>F20904/QUOTE</t>
  </si>
  <si>
    <t>3" Carbon Steel, ANSI</t>
  </si>
  <si>
    <t>F21203/QUOTE</t>
  </si>
  <si>
    <t>4" Carbon Steel, ANSI</t>
  </si>
  <si>
    <t>F21207/QUOTE</t>
  </si>
  <si>
    <t>6" Carbon Steel, ANSI</t>
  </si>
  <si>
    <t>F21211/QUOTE</t>
  </si>
  <si>
    <t>2-1/2" Carbon Steel, PN16</t>
  </si>
  <si>
    <t>F20905/QUOTE</t>
  </si>
  <si>
    <t>3" Carbon Steel, PN16</t>
  </si>
  <si>
    <t>F21204/QUOTE</t>
  </si>
  <si>
    <t>4" Carbon Steel, PN16</t>
  </si>
  <si>
    <t>F21208/QUOTE</t>
  </si>
  <si>
    <t>6" Carbon Steel, PN16</t>
  </si>
  <si>
    <t>F21212/QUOTE</t>
  </si>
  <si>
    <t>2-1/2" Stainless Steel, ANSI</t>
  </si>
  <si>
    <t>F20906/QUOTE</t>
  </si>
  <si>
    <t>3" Stainless Steel, ANSI</t>
  </si>
  <si>
    <t>F21205/QUOTE</t>
  </si>
  <si>
    <t>4" Stainless Steel, ANSI</t>
  </si>
  <si>
    <t>F21209/QUOTE</t>
  </si>
  <si>
    <t>6" Stainless Steel, ANSI</t>
  </si>
  <si>
    <t>F21213/QUOTE</t>
  </si>
  <si>
    <t>2-1/2" Stainless Steel, PN16</t>
  </si>
  <si>
    <t>F20907/QUOTE</t>
  </si>
  <si>
    <t>3" Stainless Steel, PN16</t>
  </si>
  <si>
    <t>F21206/QUOTE</t>
  </si>
  <si>
    <t>4" Stainless Steel, PN16</t>
  </si>
  <si>
    <t>F21210/QUOTE</t>
  </si>
  <si>
    <t>6" Stainless Steel, PN16</t>
  </si>
  <si>
    <t>F21214/QUOTE</t>
  </si>
  <si>
    <t>Carbon PN16</t>
  </si>
  <si>
    <t>FOAM CHAMBER BASE PART NUMBER</t>
  </si>
  <si>
    <t>N/A</t>
  </si>
  <si>
    <t>2-1/2" Split Deflector, Carbon Steel, ANSI</t>
  </si>
  <si>
    <t>F20941</t>
  </si>
  <si>
    <t>Foam Chamber Deflector</t>
  </si>
  <si>
    <t>3" Split Deflector, Carbon Steel, ANSI</t>
  </si>
  <si>
    <t>F21169</t>
  </si>
  <si>
    <t>4" Split Deflector, Carbon Steel, ANSI</t>
  </si>
  <si>
    <t>F21173</t>
  </si>
  <si>
    <t>6" Split Deflector, Carbon Steel, ANSI</t>
  </si>
  <si>
    <t>F21177</t>
  </si>
  <si>
    <t>2-1/2" Split Deflector, Carbon Steel, PN16</t>
  </si>
  <si>
    <t>F20943</t>
  </si>
  <si>
    <t>3" Split Deflector, Carbon Steel, PN16</t>
  </si>
  <si>
    <t>F21171</t>
  </si>
  <si>
    <t>4" Split Deflector, Carbon Steel, PN16</t>
  </si>
  <si>
    <t>F21175</t>
  </si>
  <si>
    <t>6" Split Deflector, Carbon Steel, PN16</t>
  </si>
  <si>
    <t>F21179</t>
  </si>
  <si>
    <t>2-1/2" Solid Deflector, Carbon Steel, ANSI</t>
  </si>
  <si>
    <t>F20937</t>
  </si>
  <si>
    <t>3" Solid Deflector, Carbon Steel, ANSI</t>
  </si>
  <si>
    <t>F21157</t>
  </si>
  <si>
    <t>4" Solid Deflector, Carbon Steel, ANSI</t>
  </si>
  <si>
    <t>F21161</t>
  </si>
  <si>
    <t>6" Solid Deflector, Carbon Steel, ANSI</t>
  </si>
  <si>
    <t>F21165</t>
  </si>
  <si>
    <t>2-1/2" Solid Deflector, Carbon Steel, PN16</t>
  </si>
  <si>
    <t>F20939</t>
  </si>
  <si>
    <t>3" Solid Deflector, Carbon Steel, PN16</t>
  </si>
  <si>
    <t>F21159</t>
  </si>
  <si>
    <t>4" Solid Deflector, Carbon Steel, PN16</t>
  </si>
  <si>
    <t>F21163</t>
  </si>
  <si>
    <t>6" Solid Deflector, Carbon Steel, PN16</t>
  </si>
  <si>
    <t>F21167</t>
  </si>
  <si>
    <t>2-1/2" Split Deflector, Stainless Steel, ANSI</t>
  </si>
  <si>
    <t>F20942</t>
  </si>
  <si>
    <t>3" Split Deflector, Stainless Steel, ANSI</t>
  </si>
  <si>
    <t>F21170</t>
  </si>
  <si>
    <t>4" Split Deflector, Stainless Steel, ANSI</t>
  </si>
  <si>
    <t>F21174</t>
  </si>
  <si>
    <t>6" Split Deflector, Stainless Steel, ANSI</t>
  </si>
  <si>
    <t>F21178</t>
  </si>
  <si>
    <t>2-1/2" Split Deflector, Stainless Steel, PN16</t>
  </si>
  <si>
    <t>F20944</t>
  </si>
  <si>
    <t>3" Split Deflector, Stainless Steel, PN16</t>
  </si>
  <si>
    <t>F21172</t>
  </si>
  <si>
    <t>4" Split Deflector, Stainless Steel, PN16</t>
  </si>
  <si>
    <t>F21176</t>
  </si>
  <si>
    <t>6" Split Deflector, Stainless Steel, PN16</t>
  </si>
  <si>
    <t>F21180</t>
  </si>
  <si>
    <t>2-1/2" Solid Deflector, Stainless Steel, ANSI</t>
  </si>
  <si>
    <t>F20938</t>
  </si>
  <si>
    <t>3" Solid Deflector, Stainless Steel, ANSI</t>
  </si>
  <si>
    <t>F21158</t>
  </si>
  <si>
    <t>4" Solid Deflector, Stainless Steel, ANSI</t>
  </si>
  <si>
    <t>F21162</t>
  </si>
  <si>
    <t>6" Solid Deflector, Stainless Steel, ANSI</t>
  </si>
  <si>
    <t>F21166</t>
  </si>
  <si>
    <t>2-1/2" Solid Deflector, Stainless Steel, PN16</t>
  </si>
  <si>
    <t>F20940</t>
  </si>
  <si>
    <t>3" Solid Deflector, Stainless Steel, PN16</t>
  </si>
  <si>
    <t>F21160</t>
  </si>
  <si>
    <t>4" Solid Deflector, Stainless Steel, PN16</t>
  </si>
  <si>
    <t>F21164</t>
  </si>
  <si>
    <t>6" Solid Deflector, Stainless Steel, PN16</t>
  </si>
  <si>
    <t>F21168</t>
  </si>
  <si>
    <t>Mounting Flange</t>
  </si>
  <si>
    <t>4" Mounting Flange for 2.5" Foam Chamber, Carbon Steel, ANSI</t>
  </si>
  <si>
    <t>F20919</t>
  </si>
  <si>
    <t>4" Mounting Flange for 2.5" Foam Chamber, Carbon Steel, PN16</t>
  </si>
  <si>
    <t>F20920</t>
  </si>
  <si>
    <t>4" Mounting Flange for 2.5" Foam Chamber, Stainless Steel, ANSI</t>
  </si>
  <si>
    <t>F20921</t>
  </si>
  <si>
    <t>4" Mounting Flange for 2.5" Foam Chamber, Stainless Steel, PN16</t>
  </si>
  <si>
    <t>F20922</t>
  </si>
  <si>
    <t>6" Mounting Flange for 3" Foam Chamber, Carbon Steel, ANSI</t>
  </si>
  <si>
    <t>F21181</t>
  </si>
  <si>
    <t>6" Mounting Flange for 3" Foam Chamber, Carbon Steel, PN16</t>
  </si>
  <si>
    <t>F21182</t>
  </si>
  <si>
    <t>6" Mounting Flange for 3" Foam Chamber, Stainless Steel, ANSI</t>
  </si>
  <si>
    <t>F21183</t>
  </si>
  <si>
    <t>6" Mounting Flange for 3" Foam Chamber, Stainless Steel, PN16</t>
  </si>
  <si>
    <t>F21184</t>
  </si>
  <si>
    <t>8" Mounting Flange for 4" Foam Chamber, Carbon Steel, ANSI</t>
  </si>
  <si>
    <t>F21185</t>
  </si>
  <si>
    <t>8" Mounting Flange for 4" Foam Chamber, Carbon Steel, PN16</t>
  </si>
  <si>
    <t>F21186</t>
  </si>
  <si>
    <t>8" Mounting Flange for 4" Foam Chamber, Stainless Steel, ANSI</t>
  </si>
  <si>
    <t>F21187</t>
  </si>
  <si>
    <t>8" Mounting Flange for 4" Foam Chamber, Stainless Steel, PN16</t>
  </si>
  <si>
    <t>F21188</t>
  </si>
  <si>
    <t>10" Mounting Flange for 6" Foam Chamber, Carbon Steel, ANSI</t>
  </si>
  <si>
    <t>F21189</t>
  </si>
  <si>
    <t>10" Mounting Flange for 6" Foam Chamber, Carbon Steel, PN16</t>
  </si>
  <si>
    <t>F21190</t>
  </si>
  <si>
    <t>10" Mounting Flange for 6" Foam Chamber, Stainless Steel, ANSI</t>
  </si>
  <si>
    <t>F21191</t>
  </si>
  <si>
    <t>10" Mounting Flange for 6" Foam Chamber, Stainless Steel, PN16</t>
  </si>
  <si>
    <t>F21192</t>
  </si>
  <si>
    <t>MATERIAL/FLANGE                                     "X" appropriate box</t>
  </si>
  <si>
    <t>DEFLECTOR BASE PART NUMBER</t>
  </si>
  <si>
    <t>SPLIT/SOLID DEFLECTOR                                     "X" appropriate box</t>
  </si>
  <si>
    <t>MOUNTING FLANGE PART NUMBER</t>
  </si>
  <si>
    <t>MOUNTING FLG REQ'D      "Y" OR "N"</t>
  </si>
  <si>
    <t>Carbon ANSI</t>
  </si>
  <si>
    <t>Serialized Part Number:</t>
  </si>
  <si>
    <t>For Viking Use Only</t>
  </si>
  <si>
    <t>PDM</t>
  </si>
  <si>
    <t>CSR</t>
  </si>
  <si>
    <t>Stainless ANSI</t>
  </si>
  <si>
    <t>Stainless PN16</t>
  </si>
  <si>
    <t>CARBON STEEL CHAMBERS</t>
  </si>
  <si>
    <t>STAINLESS STEEL CHAMBERS</t>
  </si>
  <si>
    <t>DATE</t>
  </si>
  <si>
    <t>Customer Signature:</t>
  </si>
  <si>
    <t>Order/Approval Date:</t>
  </si>
  <si>
    <t>NAME</t>
  </si>
  <si>
    <t>6"</t>
  </si>
  <si>
    <t>CARBON STEEL ANSI CHAMBERS</t>
  </si>
  <si>
    <t>CARBON STEEL PN16 CHAMBERS</t>
  </si>
  <si>
    <t>STAINLESS STEEL ANSI CHAMBERS</t>
  </si>
  <si>
    <t>STAINLESS STEEL PN16 CHAMBERS</t>
  </si>
  <si>
    <t>FOAM CHAMBER ORDER/RELEASE FORM</t>
  </si>
  <si>
    <t>Minimum Flow Rate per Chamber</t>
  </si>
  <si>
    <t>Orifice*</t>
  </si>
  <si>
    <t>PSI*</t>
  </si>
  <si>
    <t>GPM*</t>
  </si>
  <si>
    <t>Carbon Steel - ANSI</t>
  </si>
  <si>
    <t>Carbon Steel - PN16</t>
  </si>
  <si>
    <t>Stainless Steel - ANSI</t>
  </si>
  <si>
    <t>Stainless Steel - PN16</t>
  </si>
  <si>
    <t>BRANCH</t>
  </si>
  <si>
    <t>Company Name:</t>
  </si>
  <si>
    <t>Hastings, MI</t>
  </si>
  <si>
    <t>Parsippany, NJ</t>
  </si>
  <si>
    <t>Jessup, MD</t>
  </si>
  <si>
    <t>King of Prussia, PA</t>
  </si>
  <si>
    <t>Santa Fe Springs, CA</t>
  </si>
  <si>
    <t>Denver, CO</t>
  </si>
  <si>
    <t>Hayward, CA</t>
  </si>
  <si>
    <t>Phoenix, AZ</t>
  </si>
  <si>
    <t>Kent, WA</t>
  </si>
  <si>
    <t>Columbus, OH</t>
  </si>
  <si>
    <t>Warren, (Troy) MI</t>
  </si>
  <si>
    <t>Fort Lauderdale, FL</t>
  </si>
  <si>
    <t>Dallas, TX</t>
  </si>
  <si>
    <t>Houston, TX</t>
  </si>
  <si>
    <t>Memphis, TN</t>
  </si>
  <si>
    <t>Carol Stream, IL</t>
  </si>
  <si>
    <t>North Kansas City, MO</t>
  </si>
  <si>
    <t>Charlotte, NC</t>
  </si>
  <si>
    <t>Riverside, CA</t>
  </si>
  <si>
    <t>Las Vegas, NV</t>
  </si>
  <si>
    <t>Ocoee, (Orlando) FL</t>
  </si>
  <si>
    <t>South St. Paul, MN</t>
  </si>
  <si>
    <t>Doraville, (North Atlanta) GA</t>
  </si>
  <si>
    <t>Richmond, VA</t>
  </si>
  <si>
    <t>Maspeth City, NY</t>
  </si>
  <si>
    <t>Mansfield, (Boston)  MA</t>
  </si>
  <si>
    <t>San Antonio, TX</t>
  </si>
  <si>
    <t>Nashville, TN</t>
  </si>
  <si>
    <t>Woodbridge</t>
  </si>
  <si>
    <t>Langley</t>
  </si>
  <si>
    <t>Calgary</t>
  </si>
  <si>
    <t>Halifax</t>
  </si>
  <si>
    <t>Select Branch</t>
  </si>
  <si>
    <t>(Typed or written accepted)</t>
  </si>
  <si>
    <t>Customer Name:</t>
  </si>
  <si>
    <t>Minimum Flow Rate</t>
  </si>
  <si>
    <t>36 GPM</t>
  </si>
  <si>
    <t>Maximum Flow Rate</t>
  </si>
  <si>
    <t>226 GPM</t>
  </si>
  <si>
    <t>137 LPM</t>
  </si>
  <si>
    <t>855 LPM</t>
  </si>
  <si>
    <t>Minimum Pressure</t>
  </si>
  <si>
    <t>30 PSI</t>
  </si>
  <si>
    <t>2.07 bar</t>
  </si>
  <si>
    <t>Maximum Pressure</t>
  </si>
  <si>
    <t>125 PSI</t>
  </si>
  <si>
    <t>8.61 bar</t>
  </si>
  <si>
    <t>82 GPM</t>
  </si>
  <si>
    <t>312 LPM</t>
  </si>
  <si>
    <t>480 GPM</t>
  </si>
  <si>
    <t>1818 LPM</t>
  </si>
  <si>
    <t>Carbon Steel ANSI</t>
  </si>
  <si>
    <t>Carbon Steel PN16</t>
  </si>
  <si>
    <t>Order Number &amp; Cust PO:</t>
  </si>
  <si>
    <t>*PLEASE SEE UL DIRECTORY UNDER SELECTED               FOAM CONCENTRATE FOR APPROVAL OF FUEL,                                                                                   ORIFICE DIAM IN. AND INLET PRESSURE (PSI)                      TO INSURE APPROPRIATE ORIFICE SIZE/FOAM                                              CHAMBER IS CHOSEN.</t>
  </si>
  <si>
    <t>Order Number &amp; Cust. PO:</t>
  </si>
  <si>
    <t>*PLEASE SEE UL DIRECTORY UNDER SELECTED               FOAM CONCENTRATE FOR APPROVAL OF FUEL, ORIFICE DIAM IN. AND INLET PRESSURE (PSI) TO INSURE APPROPRIATE ORIFICE SIZE/FOAM CHAMBER IS CHOSEN.</t>
  </si>
  <si>
    <t>131 GPM</t>
  </si>
  <si>
    <t>740 GPM</t>
  </si>
  <si>
    <t>496 LPM</t>
  </si>
  <si>
    <t>2800 LPM</t>
  </si>
  <si>
    <t>362 GPM</t>
  </si>
  <si>
    <t>1372 LPM</t>
  </si>
  <si>
    <t>1261 GPM</t>
  </si>
  <si>
    <t>4774 LPM</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</si>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</sst>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
    <numFmt numFmtId="166" formatCode="0.000000"/>
    <numFmt numFmtId="167" formatCode="0.0"/>
  </numFmts>
  <fonts count="19" x14ac:knownFonts="1">
    <font>
      <sz val="11"/>
      <color theme="1"/>
      <name val="Calibri"/>
      <family val="2"/>
      <scheme val="minor"/>
    </font>
    <font>
      <b/>
      <sz val="11"/>
      <color theme="1"/>
      <name val="Calibri"/>
      <family val="2"/>
      <scheme val="minor"/>
    </font>
    <font>
      <b/>
      <sz val="14"/>
      <color theme="0"/>
      <name val="Arial"/>
      <family val="2"/>
    </font>
    <font>
      <b/>
      <sz val="12"/>
      <name val="Arial"/>
      <family val="2"/>
    </font>
    <font>
      <sz val="11"/>
      <name val="Arial"/>
      <family val="2"/>
    </font>
    <font>
      <b/>
      <sz val="10"/>
      <color theme="1"/>
      <name val="Arial"/>
      <family val="2"/>
    </font>
    <font>
      <sz val="8"/>
      <name val="Arial"/>
      <family val="2"/>
    </font>
    <font>
      <b/>
      <sz val="12"/>
      <color theme="1"/>
      <name val="Calibri"/>
      <family val="2"/>
      <scheme val="minor"/>
    </font>
    <font>
      <b/>
      <sz val="12"/>
      <color theme="1"/>
      <name val="Ink Free"/>
      <family val="4"/>
    </font>
    <font>
      <sz val="11"/>
      <color rgb="FFFF0000"/>
      <name val="Calibri"/>
      <family val="2"/>
      <scheme val="minor"/>
    </font>
    <font>
      <sz val="14"/>
      <color theme="1"/>
      <name val="Calibri"/>
      <family val="2"/>
      <scheme val="minor"/>
    </font>
    <font>
      <sz val="12"/>
      <color theme="1"/>
      <name val="Calibri"/>
      <family val="2"/>
      <scheme val="minor"/>
    </font>
    <font>
      <b/>
      <sz val="13"/>
      <color rgb="FFFF0000"/>
      <name val="Calibri"/>
      <family val="2"/>
      <scheme val="minor"/>
    </font>
    <font>
      <b/>
      <sz val="14"/>
      <name val="Calibri"/>
      <family val="2"/>
      <scheme val="minor"/>
    </font>
    <font>
      <b/>
      <sz val="14"/>
      <color theme="1"/>
      <name val="Calibri"/>
      <family val="2"/>
      <scheme val="minor"/>
    </font>
    <font>
      <sz val="12"/>
      <name val="Comic Sans MS"/>
      <family val="4"/>
    </font>
    <font>
      <sz val="12"/>
      <color theme="1"/>
      <name val="Comic Sans MS"/>
      <family val="4"/>
    </font>
    <font>
      <sz val="9"/>
      <color theme="1"/>
      <name val="Calibri"/>
      <family val="2"/>
      <scheme val="minor"/>
    </font>
    <font>
      <b/>
      <sz val="16"/>
      <color theme="1"/>
      <name val="Calibri"/>
      <family val="2"/>
      <scheme val="minor"/>
    </font>
  </fonts>
  <fills count="7">
    <fill>
      <patternFill patternType="none"/>
    </fill>
    <fill>
      <patternFill patternType="gray125"/>
    </fill>
    <fill>
      <patternFill patternType="solid">
        <fgColor rgb="FF000000"/>
        <bgColor indexed="64"/>
      </patternFill>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tint="-0.249977111117893"/>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8">
    <xf numFmtId="0" fontId="0" fillId="0" borderId="0" xfId="0"/>
    <xf numFmtId="0" fontId="0" fillId="0" borderId="0" xfId="0" applyFill="1"/>
    <xf numFmtId="0" fontId="0" fillId="0" borderId="0" xfId="0" applyFont="1"/>
    <xf numFmtId="0" fontId="0" fillId="0" borderId="0" xfId="0" applyAlignment="1">
      <alignment horizontal="center"/>
    </xf>
    <xf numFmtId="1" fontId="0" fillId="3" borderId="6" xfId="0" applyNumberFormat="1" applyFill="1" applyBorder="1" applyAlignment="1" applyProtection="1">
      <alignment horizontal="center" vertical="center"/>
      <protection locked="0"/>
    </xf>
    <xf numFmtId="0" fontId="0" fillId="0" borderId="0" xfId="0" applyFont="1" applyAlignment="1">
      <alignment vertical="center"/>
    </xf>
    <xf numFmtId="0" fontId="5" fillId="0" borderId="7" xfId="0" applyFont="1" applyBorder="1" applyAlignment="1"/>
    <xf numFmtId="0" fontId="0" fillId="0" borderId="6" xfId="0" applyBorder="1" applyAlignment="1">
      <alignment horizontal="center"/>
    </xf>
    <xf numFmtId="164" fontId="0" fillId="0" borderId="6" xfId="0" applyNumberFormat="1" applyBorder="1" applyAlignment="1">
      <alignment horizontal="center"/>
    </xf>
    <xf numFmtId="0" fontId="0" fillId="5" borderId="0" xfId="0" applyFill="1" applyAlignment="1"/>
    <xf numFmtId="0" fontId="6" fillId="0" borderId="0" xfId="0" applyFont="1" applyAlignment="1">
      <alignment horizontal="center"/>
    </xf>
    <xf numFmtId="0" fontId="6" fillId="0" borderId="0" xfId="0" applyFont="1" applyFill="1" applyBorder="1" applyAlignment="1">
      <alignment horizontal="left" vertical="center"/>
    </xf>
    <xf numFmtId="165" fontId="6" fillId="0" borderId="0" xfId="0" applyNumberFormat="1" applyFont="1" applyAlignment="1">
      <alignment horizontal="center"/>
    </xf>
    <xf numFmtId="0" fontId="6" fillId="0" borderId="0" xfId="0" applyFont="1" applyAlignment="1">
      <alignment horizontal="left"/>
    </xf>
    <xf numFmtId="0" fontId="0" fillId="0" borderId="0" xfId="0" applyAlignment="1">
      <alignment horizontal="center" wrapText="1"/>
    </xf>
    <xf numFmtId="0" fontId="0" fillId="0" borderId="0" xfId="0" applyAlignment="1">
      <alignment vertical="center"/>
    </xf>
    <xf numFmtId="1" fontId="0" fillId="3" borderId="6" xfId="0" applyNumberFormat="1" applyFill="1" applyBorder="1" applyAlignment="1" applyProtection="1">
      <alignment horizontal="center"/>
      <protection locked="0"/>
    </xf>
    <xf numFmtId="0" fontId="1" fillId="0" borderId="6" xfId="0" applyFont="1" applyBorder="1" applyAlignment="1">
      <alignment horizontal="center"/>
    </xf>
    <xf numFmtId="0" fontId="0" fillId="0" borderId="6" xfId="0" applyFont="1" applyBorder="1" applyAlignment="1">
      <alignment horizontal="left"/>
    </xf>
    <xf numFmtId="0" fontId="1" fillId="0" borderId="6" xfId="0" applyFont="1" applyBorder="1" applyAlignment="1">
      <alignment vertical="center" wrapText="1"/>
    </xf>
    <xf numFmtId="0" fontId="1" fillId="0" borderId="11" xfId="0" applyFont="1" applyBorder="1" applyAlignment="1"/>
    <xf numFmtId="0" fontId="0" fillId="0" borderId="8" xfId="0" applyBorder="1" applyAlignment="1">
      <alignment horizontal="center"/>
    </xf>
    <xf numFmtId="0" fontId="0" fillId="0" borderId="8" xfId="0" applyBorder="1"/>
    <xf numFmtId="0" fontId="0" fillId="0" borderId="12" xfId="0" applyBorder="1"/>
    <xf numFmtId="0" fontId="0" fillId="0" borderId="0" xfId="0" applyBorder="1"/>
    <xf numFmtId="0" fontId="0" fillId="0" borderId="0" xfId="0" applyBorder="1" applyAlignment="1">
      <alignment horizontal="center"/>
    </xf>
    <xf numFmtId="0" fontId="0" fillId="0" borderId="14" xfId="0" applyBorder="1"/>
    <xf numFmtId="0" fontId="0" fillId="0" borderId="7" xfId="0" applyBorder="1"/>
    <xf numFmtId="0" fontId="0" fillId="0" borderId="10" xfId="0" applyBorder="1"/>
    <xf numFmtId="0" fontId="1" fillId="0" borderId="0" xfId="0" applyFont="1" applyBorder="1" applyAlignment="1">
      <alignment horizontal="center"/>
    </xf>
    <xf numFmtId="0" fontId="1" fillId="0" borderId="14" xfId="0" applyFont="1" applyBorder="1" applyAlignment="1">
      <alignment horizontal="center"/>
    </xf>
    <xf numFmtId="0" fontId="0" fillId="0" borderId="0" xfId="0" applyBorder="1" applyAlignment="1">
      <alignment horizontal="right"/>
    </xf>
    <xf numFmtId="0" fontId="0" fillId="0" borderId="0" xfId="0" applyBorder="1" applyAlignment="1">
      <alignment horizontal="center" wrapText="1"/>
    </xf>
    <xf numFmtId="0" fontId="7" fillId="0" borderId="0" xfId="0" applyFont="1" applyBorder="1" applyAlignment="1">
      <alignment horizontal="left"/>
    </xf>
    <xf numFmtId="0" fontId="7" fillId="0" borderId="13" xfId="0" applyFont="1" applyBorder="1" applyAlignment="1">
      <alignment horizontal="left"/>
    </xf>
    <xf numFmtId="0" fontId="0" fillId="0" borderId="15" xfId="0" applyBorder="1"/>
    <xf numFmtId="0" fontId="0" fillId="0" borderId="7" xfId="0" applyBorder="1" applyAlignment="1">
      <alignment horizontal="center"/>
    </xf>
    <xf numFmtId="0" fontId="8" fillId="0" borderId="13" xfId="0" applyFont="1" applyBorder="1" applyAlignment="1">
      <alignment horizontal="left" indent="1"/>
    </xf>
    <xf numFmtId="0" fontId="7" fillId="0" borderId="13" xfId="0" applyFont="1" applyBorder="1" applyAlignment="1">
      <alignment horizontal="left" indent="1"/>
    </xf>
    <xf numFmtId="0" fontId="3" fillId="6" borderId="2" xfId="0" applyFont="1" applyFill="1" applyBorder="1" applyAlignment="1">
      <alignment vertical="center"/>
    </xf>
    <xf numFmtId="0" fontId="3" fillId="6" borderId="0" xfId="0" applyFont="1" applyFill="1" applyBorder="1" applyAlignment="1">
      <alignment vertical="center"/>
    </xf>
    <xf numFmtId="0" fontId="4" fillId="6" borderId="5" xfId="0" applyFont="1" applyFill="1" applyBorder="1" applyAlignment="1">
      <alignment vertical="center"/>
    </xf>
    <xf numFmtId="0" fontId="0" fillId="6" borderId="5" xfId="0" applyFont="1" applyFill="1" applyBorder="1"/>
    <xf numFmtId="166" fontId="0" fillId="0" borderId="6" xfId="0" applyNumberFormat="1" applyBorder="1" applyAlignment="1">
      <alignment horizontal="center"/>
    </xf>
    <xf numFmtId="167" fontId="0" fillId="3" borderId="6" xfId="0" applyNumberFormat="1" applyFill="1" applyBorder="1" applyAlignment="1" applyProtection="1">
      <alignment horizontal="center" vertical="center"/>
      <protection locked="0"/>
    </xf>
    <xf numFmtId="167" fontId="0" fillId="3" borderId="6" xfId="0" applyNumberFormat="1" applyFill="1" applyBorder="1" applyAlignment="1" applyProtection="1">
      <alignment horizontal="center"/>
      <protection locked="0"/>
    </xf>
    <xf numFmtId="0" fontId="7" fillId="0" borderId="0" xfId="0" applyFont="1"/>
    <xf numFmtId="164" fontId="9" fillId="0" borderId="0" xfId="0" applyNumberFormat="1" applyFont="1" applyFill="1" applyBorder="1" applyAlignment="1">
      <alignment horizontal="center" vertical="center" wrapText="1"/>
    </xf>
    <xf numFmtId="164" fontId="9" fillId="0" borderId="0" xfId="0" applyNumberFormat="1" applyFont="1" applyFill="1" applyBorder="1" applyAlignment="1">
      <alignment horizontal="center" vertical="center"/>
    </xf>
    <xf numFmtId="0" fontId="0" fillId="0" borderId="1" xfId="0" applyBorder="1"/>
    <xf numFmtId="0" fontId="0" fillId="0" borderId="2" xfId="0" applyBorder="1"/>
    <xf numFmtId="0" fontId="0" fillId="0" borderId="2" xfId="0" applyBorder="1" applyAlignment="1">
      <alignment horizontal="center" wrapText="1"/>
    </xf>
    <xf numFmtId="0" fontId="0" fillId="0" borderId="2" xfId="0" applyBorder="1" applyAlignment="1">
      <alignment horizontal="center"/>
    </xf>
    <xf numFmtId="0" fontId="0" fillId="0" borderId="16" xfId="0" applyBorder="1"/>
    <xf numFmtId="0" fontId="0" fillId="0" borderId="3" xfId="0" applyBorder="1"/>
    <xf numFmtId="0" fontId="0" fillId="0" borderId="17" xfId="0" applyBorder="1"/>
    <xf numFmtId="0" fontId="0" fillId="0" borderId="0" xfId="0" applyFill="1" applyBorder="1"/>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0" fillId="0" borderId="0" xfId="0" applyFont="1" applyBorder="1"/>
    <xf numFmtId="0" fontId="0" fillId="0" borderId="3" xfId="0" applyFill="1" applyBorder="1"/>
    <xf numFmtId="0" fontId="0" fillId="0" borderId="0" xfId="0" applyFill="1" applyBorder="1" applyAlignment="1">
      <alignment horizontal="center" wrapText="1"/>
    </xf>
    <xf numFmtId="0" fontId="0" fillId="0" borderId="0" xfId="0" applyFill="1" applyBorder="1" applyAlignment="1">
      <alignment horizontal="center"/>
    </xf>
    <xf numFmtId="0" fontId="0" fillId="0" borderId="17" xfId="0" applyFill="1" applyBorder="1"/>
    <xf numFmtId="0" fontId="0" fillId="0" borderId="3" xfId="0" applyBorder="1" applyAlignment="1">
      <alignment vertical="center"/>
    </xf>
    <xf numFmtId="0" fontId="0" fillId="0" borderId="17" xfId="0"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4" xfId="0" applyBorder="1"/>
    <xf numFmtId="0" fontId="0" fillId="0" borderId="5" xfId="0" applyBorder="1"/>
    <xf numFmtId="0" fontId="0" fillId="0" borderId="5" xfId="0" applyBorder="1" applyAlignment="1">
      <alignment horizontal="center" wrapText="1"/>
    </xf>
    <xf numFmtId="0" fontId="0" fillId="0" borderId="5" xfId="0" applyBorder="1" applyAlignment="1">
      <alignment horizontal="center"/>
    </xf>
    <xf numFmtId="0" fontId="0" fillId="0" borderId="18" xfId="0" applyBorder="1"/>
    <xf numFmtId="0" fontId="1" fillId="0" borderId="21" xfId="0" applyFont="1" applyBorder="1" applyAlignment="1">
      <alignment horizontal="center"/>
    </xf>
    <xf numFmtId="0" fontId="1" fillId="0" borderId="23" xfId="0" applyFont="1" applyBorder="1" applyAlignment="1">
      <alignment horizontal="center"/>
    </xf>
    <xf numFmtId="0" fontId="1" fillId="0" borderId="20" xfId="0" applyFont="1" applyBorder="1" applyAlignment="1">
      <alignment horizontal="center"/>
    </xf>
    <xf numFmtId="0" fontId="0" fillId="0" borderId="0" xfId="0" applyBorder="1" applyProtection="1"/>
    <xf numFmtId="0" fontId="0" fillId="0" borderId="28" xfId="0" applyBorder="1" applyProtection="1"/>
    <xf numFmtId="0" fontId="0" fillId="0" borderId="1" xfId="0" applyBorder="1" applyProtection="1">
      <protection locked="0"/>
    </xf>
    <xf numFmtId="0" fontId="0" fillId="0" borderId="2" xfId="0" applyBorder="1" applyProtection="1">
      <protection locked="0"/>
    </xf>
    <xf numFmtId="0" fontId="0" fillId="0" borderId="2" xfId="0" applyBorder="1" applyAlignment="1" applyProtection="1">
      <alignment horizontal="center" wrapText="1"/>
      <protection locked="0"/>
    </xf>
    <xf numFmtId="0" fontId="0" fillId="0" borderId="2" xfId="0" applyBorder="1" applyAlignment="1" applyProtection="1">
      <alignment horizontal="center"/>
      <protection locked="0"/>
    </xf>
    <xf numFmtId="0" fontId="0" fillId="0" borderId="16" xfId="0" applyBorder="1" applyProtection="1">
      <protection locked="0"/>
    </xf>
    <xf numFmtId="0" fontId="0" fillId="0" borderId="0" xfId="0" applyProtection="1">
      <protection locked="0"/>
    </xf>
    <xf numFmtId="0" fontId="0" fillId="0" borderId="3" xfId="0" applyBorder="1" applyProtection="1">
      <protection locked="0"/>
    </xf>
    <xf numFmtId="0" fontId="0" fillId="0" borderId="17" xfId="0" applyBorder="1" applyProtection="1">
      <protection locked="0"/>
    </xf>
    <xf numFmtId="0" fontId="0" fillId="0" borderId="0" xfId="0" applyFill="1" applyBorder="1" applyProtection="1">
      <protection locked="0"/>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wrapText="1"/>
      <protection locked="0"/>
    </xf>
    <xf numFmtId="0" fontId="0" fillId="0" borderId="0" xfId="0" applyBorder="1" applyProtection="1">
      <protection locked="0"/>
    </xf>
    <xf numFmtId="0" fontId="0" fillId="0" borderId="0" xfId="0" applyFont="1" applyBorder="1" applyProtection="1">
      <protection locked="0"/>
    </xf>
    <xf numFmtId="0" fontId="3" fillId="6" borderId="2" xfId="0" applyFont="1" applyFill="1" applyBorder="1" applyAlignment="1" applyProtection="1">
      <alignment vertical="center"/>
      <protection locked="0"/>
    </xf>
    <xf numFmtId="0" fontId="3" fillId="6" borderId="0" xfId="0" applyFont="1" applyFill="1" applyBorder="1" applyAlignment="1" applyProtection="1">
      <alignment vertical="center"/>
      <protection locked="0"/>
    </xf>
    <xf numFmtId="0" fontId="4" fillId="6" borderId="5" xfId="0" applyFont="1" applyFill="1" applyBorder="1" applyAlignment="1" applyProtection="1">
      <alignment vertical="center"/>
      <protection locked="0"/>
    </xf>
    <xf numFmtId="0" fontId="0" fillId="6" borderId="5" xfId="0" applyFont="1" applyFill="1" applyBorder="1" applyProtection="1">
      <protection locked="0"/>
    </xf>
    <xf numFmtId="0" fontId="0" fillId="0" borderId="3" xfId="0" applyFill="1" applyBorder="1" applyProtection="1">
      <protection locked="0"/>
    </xf>
    <xf numFmtId="0" fontId="0" fillId="0" borderId="0" xfId="0" applyFill="1" applyBorder="1" applyAlignment="1" applyProtection="1">
      <alignment horizontal="center" wrapText="1"/>
      <protection locked="0"/>
    </xf>
    <xf numFmtId="0" fontId="0" fillId="0" borderId="0" xfId="0" applyFill="1" applyBorder="1" applyAlignment="1" applyProtection="1">
      <alignment horizontal="center"/>
      <protection locked="0"/>
    </xf>
    <xf numFmtId="0" fontId="0" fillId="0" borderId="17" xfId="0" applyFill="1" applyBorder="1" applyProtection="1">
      <protection locked="0"/>
    </xf>
    <xf numFmtId="0" fontId="0" fillId="0" borderId="0" xfId="0" applyFill="1" applyProtection="1">
      <protection locked="0"/>
    </xf>
    <xf numFmtId="0" fontId="0" fillId="0" borderId="3" xfId="0" applyBorder="1" applyAlignment="1" applyProtection="1">
      <alignment vertical="center"/>
      <protection locked="0"/>
    </xf>
    <xf numFmtId="0" fontId="1" fillId="0" borderId="6" xfId="0" applyFont="1" applyBorder="1" applyAlignment="1" applyProtection="1">
      <alignment vertical="center" wrapText="1"/>
      <protection locked="0"/>
    </xf>
    <xf numFmtId="0" fontId="0" fillId="0" borderId="17" xfId="0" applyBorder="1" applyAlignment="1" applyProtection="1">
      <alignment vertical="center"/>
      <protection locked="0"/>
    </xf>
    <xf numFmtId="0" fontId="0" fillId="0" borderId="0" xfId="0" applyAlignment="1" applyProtection="1">
      <alignment vertical="center"/>
      <protection locked="0"/>
    </xf>
    <xf numFmtId="0" fontId="0" fillId="3" borderId="6" xfId="0" applyFill="1" applyBorder="1" applyAlignment="1" applyProtection="1">
      <alignment horizontal="center"/>
      <protection locked="0"/>
    </xf>
    <xf numFmtId="0" fontId="0" fillId="5" borderId="0" xfId="0" applyFill="1" applyAlignment="1" applyProtection="1">
      <protection locked="0"/>
    </xf>
    <xf numFmtId="0" fontId="0" fillId="3" borderId="21" xfId="0" applyFill="1" applyBorder="1" applyAlignment="1" applyProtection="1">
      <alignment horizontal="center"/>
      <protection locked="0"/>
    </xf>
    <xf numFmtId="0" fontId="0" fillId="3" borderId="23" xfId="0" applyFill="1" applyBorder="1" applyAlignment="1" applyProtection="1">
      <alignment horizontal="center"/>
      <protection locked="0"/>
    </xf>
    <xf numFmtId="0" fontId="0" fillId="0" borderId="0" xfId="0" applyFont="1" applyAlignment="1" applyProtection="1">
      <alignment vertical="center"/>
      <protection locked="0"/>
    </xf>
    <xf numFmtId="0" fontId="5" fillId="0" borderId="7" xfId="0" applyFont="1" applyBorder="1" applyAlignment="1" applyProtection="1">
      <protection locked="0"/>
    </xf>
    <xf numFmtId="0" fontId="0" fillId="3" borderId="20" xfId="0" applyFill="1" applyBorder="1" applyAlignment="1" applyProtection="1">
      <alignment horizontal="center"/>
      <protection locked="0"/>
    </xf>
    <xf numFmtId="0" fontId="0" fillId="0" borderId="0" xfId="0" applyBorder="1" applyAlignment="1" applyProtection="1">
      <alignment horizontal="center" wrapText="1"/>
      <protection locked="0"/>
    </xf>
    <xf numFmtId="0" fontId="0" fillId="0" borderId="0" xfId="0" applyBorder="1" applyAlignment="1" applyProtection="1">
      <alignment horizontal="center"/>
      <protection locked="0"/>
    </xf>
    <xf numFmtId="164" fontId="0" fillId="0" borderId="0" xfId="0" applyNumberFormat="1" applyBorder="1" applyProtection="1">
      <protection locked="0"/>
    </xf>
    <xf numFmtId="0" fontId="0" fillId="0" borderId="6" xfId="0" applyBorder="1" applyAlignment="1" applyProtection="1">
      <alignment horizontal="center"/>
      <protection locked="0"/>
    </xf>
    <xf numFmtId="0" fontId="0" fillId="0" borderId="0" xfId="0" applyFont="1" applyProtection="1">
      <protection locked="0"/>
    </xf>
    <xf numFmtId="0" fontId="0" fillId="3" borderId="6" xfId="0" applyFill="1" applyBorder="1" applyAlignment="1" applyProtection="1">
      <alignment horizontal="center" vertical="center"/>
      <protection locked="0"/>
    </xf>
    <xf numFmtId="164" fontId="0" fillId="0" borderId="6" xfId="0" applyNumberFormat="1" applyBorder="1" applyAlignment="1" applyProtection="1">
      <alignment horizontal="center"/>
      <protection locked="0"/>
    </xf>
    <xf numFmtId="0" fontId="0" fillId="3" borderId="23"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0" fontId="0" fillId="0" borderId="28" xfId="0" applyBorder="1" applyProtection="1">
      <protection locked="0"/>
    </xf>
    <xf numFmtId="0" fontId="1" fillId="0" borderId="11" xfId="0" applyFont="1" applyBorder="1" applyAlignment="1" applyProtection="1">
      <protection locked="0"/>
    </xf>
    <xf numFmtId="0" fontId="0" fillId="0" borderId="8" xfId="0" applyBorder="1" applyProtection="1">
      <protection locked="0"/>
    </xf>
    <xf numFmtId="0" fontId="0" fillId="0" borderId="8" xfId="0" applyBorder="1" applyAlignment="1" applyProtection="1">
      <alignment horizontal="center"/>
      <protection locked="0"/>
    </xf>
    <xf numFmtId="0" fontId="0" fillId="0" borderId="12" xfId="0" applyBorder="1" applyProtection="1">
      <protection locked="0"/>
    </xf>
    <xf numFmtId="0" fontId="0" fillId="0" borderId="6" xfId="0" applyFont="1" applyBorder="1" applyAlignment="1" applyProtection="1">
      <alignment horizontal="left"/>
      <protection locked="0"/>
    </xf>
    <xf numFmtId="0" fontId="0" fillId="0" borderId="14" xfId="0" applyBorder="1" applyProtection="1">
      <protection locked="0"/>
    </xf>
    <xf numFmtId="0" fontId="7" fillId="0" borderId="13" xfId="0" applyFont="1" applyBorder="1" applyAlignment="1" applyProtection="1">
      <alignment horizontal="left"/>
      <protection locked="0"/>
    </xf>
    <xf numFmtId="0" fontId="7" fillId="0" borderId="13" xfId="0" applyFont="1" applyBorder="1" applyAlignment="1" applyProtection="1">
      <alignment horizontal="left" indent="1"/>
      <protection locked="0"/>
    </xf>
    <xf numFmtId="0" fontId="7" fillId="0" borderId="0" xfId="0" applyFont="1" applyBorder="1" applyAlignment="1" applyProtection="1">
      <alignment horizontal="left"/>
      <protection locked="0"/>
    </xf>
    <xf numFmtId="0" fontId="1" fillId="0" borderId="0" xfId="0" applyFont="1" applyBorder="1" applyAlignment="1" applyProtection="1">
      <alignment horizontal="center"/>
      <protection locked="0"/>
    </xf>
    <xf numFmtId="0" fontId="1" fillId="0" borderId="14" xfId="0" applyFont="1" applyBorder="1" applyAlignment="1" applyProtection="1">
      <alignment horizontal="center"/>
      <protection locked="0"/>
    </xf>
    <xf numFmtId="0" fontId="0" fillId="0" borderId="7" xfId="0" applyBorder="1" applyProtection="1">
      <protection locked="0"/>
    </xf>
    <xf numFmtId="0" fontId="0" fillId="0" borderId="10" xfId="0" applyBorder="1" applyProtection="1">
      <protection locked="0"/>
    </xf>
    <xf numFmtId="0" fontId="0" fillId="0" borderId="0" xfId="0" applyBorder="1" applyAlignment="1" applyProtection="1">
      <alignment horizontal="right"/>
      <protection locked="0"/>
    </xf>
    <xf numFmtId="0" fontId="0" fillId="0" borderId="15" xfId="0" applyBorder="1" applyProtection="1">
      <protection locked="0"/>
    </xf>
    <xf numFmtId="0" fontId="0" fillId="0" borderId="7" xfId="0" applyBorder="1" applyAlignment="1" applyProtection="1">
      <alignment horizontal="center"/>
      <protection locked="0"/>
    </xf>
    <xf numFmtId="0" fontId="0" fillId="0" borderId="4" xfId="0" applyBorder="1" applyProtection="1">
      <protection locked="0"/>
    </xf>
    <xf numFmtId="0" fontId="0" fillId="0" borderId="5" xfId="0" applyBorder="1" applyProtection="1">
      <protection locked="0"/>
    </xf>
    <xf numFmtId="0" fontId="0" fillId="0" borderId="5" xfId="0" applyBorder="1" applyAlignment="1" applyProtection="1">
      <alignment horizontal="center" wrapText="1"/>
      <protection locked="0"/>
    </xf>
    <xf numFmtId="0" fontId="0" fillId="0" borderId="5" xfId="0" applyBorder="1" applyAlignment="1" applyProtection="1">
      <alignment horizontal="center"/>
      <protection locked="0"/>
    </xf>
    <xf numFmtId="0" fontId="0" fillId="0" borderId="18" xfId="0" applyBorder="1" applyProtection="1">
      <protection locked="0"/>
    </xf>
    <xf numFmtId="0" fontId="0" fillId="0" borderId="0" xfId="0" applyAlignment="1" applyProtection="1">
      <alignment horizontal="center" wrapText="1"/>
      <protection locked="0"/>
    </xf>
    <xf numFmtId="0" fontId="0" fillId="0" borderId="0" xfId="0" applyAlignment="1" applyProtection="1">
      <alignment horizontal="center"/>
      <protection locked="0"/>
    </xf>
    <xf numFmtId="0" fontId="0" fillId="0" borderId="6" xfId="0" applyFill="1" applyBorder="1" applyAlignment="1" applyProtection="1">
      <alignment horizontal="center"/>
    </xf>
    <xf numFmtId="0" fontId="0" fillId="0" borderId="20" xfId="0" applyFill="1" applyBorder="1" applyAlignment="1" applyProtection="1">
      <alignment horizontal="center"/>
    </xf>
    <xf numFmtId="0" fontId="0" fillId="0" borderId="9" xfId="0" applyFill="1" applyBorder="1" applyAlignment="1" applyProtection="1">
      <alignment horizontal="center"/>
    </xf>
    <xf numFmtId="0" fontId="1" fillId="0" borderId="6" xfId="0" applyFont="1" applyBorder="1" applyAlignment="1" applyProtection="1">
      <alignment horizontal="center"/>
    </xf>
    <xf numFmtId="0" fontId="1" fillId="0" borderId="21" xfId="0" applyFont="1" applyBorder="1" applyAlignment="1" applyProtection="1">
      <alignment horizontal="center"/>
    </xf>
    <xf numFmtId="0" fontId="1" fillId="0" borderId="23" xfId="0" applyFont="1" applyBorder="1" applyAlignment="1" applyProtection="1">
      <alignment horizontal="center"/>
    </xf>
    <xf numFmtId="0" fontId="1" fillId="0" borderId="20" xfId="0" applyFont="1" applyBorder="1" applyAlignment="1" applyProtection="1">
      <alignment horizontal="center"/>
    </xf>
    <xf numFmtId="0" fontId="11" fillId="0" borderId="0" xfId="0" applyFont="1" applyBorder="1"/>
    <xf numFmtId="0" fontId="0" fillId="3" borderId="21" xfId="0" applyFill="1" applyBorder="1" applyAlignment="1" applyProtection="1">
      <alignment horizontal="center" vertical="center"/>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0" xfId="0" applyFont="1" applyBorder="1" applyAlignment="1">
      <alignment horizontal="right"/>
    </xf>
    <xf numFmtId="0" fontId="7" fillId="0" borderId="0" xfId="0" applyFont="1" applyFill="1" applyBorder="1" applyAlignment="1">
      <alignment horizontal="right"/>
    </xf>
    <xf numFmtId="0" fontId="1" fillId="0" borderId="0" xfId="0" applyFont="1" applyFill="1" applyBorder="1" applyAlignment="1" applyProtection="1">
      <alignment horizontal="right"/>
      <protection locked="0"/>
    </xf>
    <xf numFmtId="0" fontId="1" fillId="0" borderId="0" xfId="0" applyFont="1" applyBorder="1" applyAlignment="1" applyProtection="1">
      <alignment horizontal="right"/>
      <protection locked="0"/>
    </xf>
    <xf numFmtId="0" fontId="1" fillId="0" borderId="6"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protection locked="0"/>
    </xf>
    <xf numFmtId="0" fontId="14" fillId="0" borderId="0" xfId="0" applyFont="1" applyAlignment="1"/>
    <xf numFmtId="0" fontId="14" fillId="0" borderId="0" xfId="0" applyFont="1" applyAlignment="1">
      <alignment vertical="center"/>
    </xf>
    <xf numFmtId="0" fontId="15" fillId="0" borderId="6" xfId="0" applyFont="1" applyBorder="1"/>
    <xf numFmtId="0" fontId="15" fillId="0" borderId="19" xfId="0" applyFont="1" applyBorder="1"/>
    <xf numFmtId="0" fontId="15" fillId="0" borderId="6" xfId="0" applyFont="1" applyBorder="1" applyAlignment="1">
      <alignment horizontal="right"/>
    </xf>
    <xf numFmtId="0" fontId="15" fillId="0" borderId="6" xfId="0" applyFont="1" applyBorder="1" applyAlignment="1">
      <alignment horizontal="left"/>
    </xf>
    <xf numFmtId="0" fontId="15" fillId="0" borderId="9" xfId="0" applyFont="1" applyBorder="1" applyAlignment="1">
      <alignment horizontal="right"/>
    </xf>
    <xf numFmtId="0" fontId="15" fillId="0" borderId="9" xfId="0" applyFont="1" applyBorder="1" applyAlignment="1">
      <alignment horizontal="left"/>
    </xf>
    <xf numFmtId="0" fontId="15" fillId="0" borderId="19" xfId="0" applyFont="1" applyBorder="1" applyAlignment="1">
      <alignment horizontal="right"/>
    </xf>
    <xf numFmtId="0" fontId="15" fillId="0" borderId="19" xfId="0" applyFont="1" applyBorder="1" applyAlignment="1">
      <alignment horizontal="left"/>
    </xf>
    <xf numFmtId="0" fontId="16" fillId="0" borderId="0" xfId="0" applyFont="1"/>
    <xf numFmtId="0" fontId="0" fillId="0" borderId="13" xfId="0" applyBorder="1"/>
    <xf numFmtId="0" fontId="1" fillId="0" borderId="0" xfId="0" applyFont="1" applyBorder="1"/>
    <xf numFmtId="0" fontId="0" fillId="0" borderId="13" xfId="0" applyBorder="1" applyProtection="1">
      <protection locked="0"/>
    </xf>
    <xf numFmtId="0" fontId="8" fillId="0" borderId="11" xfId="0" applyFont="1" applyBorder="1" applyAlignment="1" applyProtection="1">
      <alignment horizontal="left" indent="1"/>
      <protection locked="0"/>
    </xf>
    <xf numFmtId="0" fontId="1" fillId="0" borderId="0" xfId="0" applyFont="1" applyAlignment="1" applyProtection="1">
      <alignment horizontal="right"/>
      <protection locked="0"/>
    </xf>
    <xf numFmtId="0" fontId="17" fillId="0" borderId="0" xfId="0" applyFont="1" applyBorder="1" applyAlignment="1" applyProtection="1">
      <alignment vertical="top"/>
      <protection locked="0"/>
    </xf>
    <xf numFmtId="0" fontId="14" fillId="0" borderId="0" xfId="0" applyFont="1" applyAlignment="1" applyProtection="1">
      <protection locked="0"/>
    </xf>
    <xf numFmtId="0" fontId="18" fillId="0" borderId="0" xfId="0" applyFont="1" applyAlignment="1" applyProtection="1">
      <alignment vertical="center"/>
      <protection locked="0"/>
    </xf>
    <xf numFmtId="0" fontId="0" fillId="0" borderId="22" xfId="0" applyFill="1" applyBorder="1" applyAlignment="1" applyProtection="1">
      <alignment horizontal="center"/>
    </xf>
    <xf numFmtId="0" fontId="0" fillId="0" borderId="7" xfId="0" applyBorder="1" applyProtection="1"/>
    <xf numFmtId="0" fontId="0" fillId="3" borderId="21" xfId="0" applyFill="1" applyBorder="1" applyAlignment="1" applyProtection="1">
      <alignment horizontal="center" vertical="center"/>
      <protection locked="0"/>
    </xf>
    <xf numFmtId="0" fontId="1" fillId="0" borderId="0" xfId="0" applyFont="1" applyBorder="1" applyAlignment="1" applyProtection="1">
      <alignment horizontal="right"/>
      <protection locked="0"/>
    </xf>
    <xf numFmtId="0" fontId="1" fillId="0" borderId="0" xfId="0" applyFont="1"/>
    <xf numFmtId="0" fontId="1" fillId="0" borderId="0" xfId="0" applyFont="1" applyProtection="1">
      <protection locked="0"/>
    </xf>
    <xf numFmtId="0" fontId="7" fillId="0" borderId="0" xfId="0" applyFont="1" applyBorder="1" applyAlignment="1">
      <alignment horizontal="right"/>
    </xf>
    <xf numFmtId="0" fontId="0" fillId="3" borderId="21" xfId="0" applyFill="1" applyBorder="1" applyAlignment="1" applyProtection="1">
      <alignment horizontal="center" vertical="center"/>
      <protection locked="0"/>
    </xf>
    <xf numFmtId="0" fontId="1" fillId="0" borderId="6" xfId="0" applyFont="1" applyBorder="1" applyAlignment="1" applyProtection="1">
      <alignment horizontal="center" vertical="center"/>
    </xf>
    <xf numFmtId="0" fontId="1" fillId="0" borderId="0" xfId="0" applyFont="1" applyFill="1" applyBorder="1" applyAlignment="1" applyProtection="1">
      <alignment horizontal="right"/>
      <protection locked="0"/>
    </xf>
    <xf numFmtId="0" fontId="1" fillId="0" borderId="6" xfId="0" applyFont="1" applyBorder="1" applyAlignment="1" applyProtection="1">
      <alignment horizontal="center" vertical="center"/>
    </xf>
    <xf numFmtId="0" fontId="0" fillId="0" borderId="0" xfId="0" applyFill="1" applyBorder="1" applyProtection="1"/>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0" fillId="0" borderId="0" xfId="0" applyFont="1" applyBorder="1" applyProtection="1"/>
    <xf numFmtId="0" fontId="3" fillId="6" borderId="2" xfId="0" applyFont="1" applyFill="1" applyBorder="1" applyAlignment="1" applyProtection="1">
      <alignment vertical="center"/>
    </xf>
    <xf numFmtId="0" fontId="3" fillId="6" borderId="16" xfId="0" applyFont="1" applyFill="1" applyBorder="1" applyAlignment="1" applyProtection="1">
      <alignment vertical="center"/>
    </xf>
    <xf numFmtId="0" fontId="3" fillId="6" borderId="0" xfId="0" applyFont="1" applyFill="1" applyBorder="1" applyAlignment="1" applyProtection="1">
      <alignment vertical="center"/>
    </xf>
    <xf numFmtId="0" fontId="3" fillId="6" borderId="17" xfId="0" applyFont="1" applyFill="1" applyBorder="1" applyAlignment="1" applyProtection="1">
      <alignment vertical="center"/>
    </xf>
    <xf numFmtId="0" fontId="4" fillId="6" borderId="5" xfId="0" applyFont="1" applyFill="1" applyBorder="1" applyAlignment="1" applyProtection="1">
      <alignment vertical="center"/>
    </xf>
    <xf numFmtId="0" fontId="0" fillId="6" borderId="5" xfId="0" applyFont="1" applyFill="1" applyBorder="1" applyProtection="1"/>
    <xf numFmtId="0" fontId="0" fillId="6" borderId="18" xfId="0" applyFont="1" applyFill="1" applyBorder="1" applyProtection="1"/>
    <xf numFmtId="0" fontId="0" fillId="0" borderId="0" xfId="0" applyFill="1" applyBorder="1" applyAlignment="1" applyProtection="1">
      <alignment horizontal="center" wrapText="1"/>
    </xf>
    <xf numFmtId="0" fontId="0" fillId="0" borderId="0" xfId="0" applyFill="1" applyBorder="1" applyAlignment="1" applyProtection="1">
      <alignment horizontal="center"/>
    </xf>
    <xf numFmtId="0" fontId="1" fillId="0" borderId="6" xfId="0" applyFont="1" applyBorder="1" applyAlignment="1" applyProtection="1">
      <alignment horizontal="center" vertical="center" wrapText="1"/>
    </xf>
    <xf numFmtId="0" fontId="1" fillId="0" borderId="6" xfId="0" applyFont="1" applyBorder="1" applyAlignment="1" applyProtection="1">
      <alignment vertical="center" wrapText="1"/>
    </xf>
    <xf numFmtId="15" fontId="10" fillId="0" borderId="0" xfId="0" applyNumberFormat="1" applyFont="1" applyFill="1" applyBorder="1" applyAlignment="1" applyProtection="1">
      <alignment horizontal="left"/>
      <protection locked="0"/>
    </xf>
    <xf numFmtId="0" fontId="10" fillId="0" borderId="0" xfId="0" applyFont="1" applyFill="1" applyBorder="1" applyAlignment="1" applyProtection="1">
      <alignment horizontal="left"/>
      <protection locked="0"/>
    </xf>
    <xf numFmtId="0" fontId="1" fillId="0" borderId="7" xfId="0" applyFont="1" applyFill="1" applyBorder="1" applyAlignment="1" applyProtection="1">
      <alignment horizontal="right"/>
      <protection locked="0"/>
    </xf>
    <xf numFmtId="0" fontId="0" fillId="0" borderId="10" xfId="0" applyBorder="1" applyAlignment="1" applyProtection="1">
      <alignment horizontal="center"/>
      <protection locked="0"/>
    </xf>
    <xf numFmtId="0" fontId="1" fillId="0" borderId="11" xfId="0" applyFont="1" applyBorder="1" applyAlignment="1" applyProtection="1"/>
    <xf numFmtId="0" fontId="0" fillId="0" borderId="8" xfId="0" applyBorder="1" applyProtection="1"/>
    <xf numFmtId="0" fontId="0" fillId="0" borderId="8" xfId="0" applyBorder="1" applyAlignment="1" applyProtection="1">
      <alignment horizontal="center"/>
    </xf>
    <xf numFmtId="0" fontId="8" fillId="0" borderId="13" xfId="0" applyFont="1" applyBorder="1" applyAlignment="1" applyProtection="1">
      <alignment horizontal="left" indent="1"/>
    </xf>
    <xf numFmtId="0" fontId="7" fillId="0" borderId="13" xfId="0" applyFont="1" applyBorder="1" applyAlignment="1" applyProtection="1">
      <alignment horizontal="left"/>
    </xf>
    <xf numFmtId="0" fontId="0" fillId="0" borderId="0" xfId="0" applyBorder="1" applyAlignment="1" applyProtection="1">
      <alignment horizontal="center"/>
    </xf>
    <xf numFmtId="0" fontId="7" fillId="0" borderId="13" xfId="0" applyFont="1" applyBorder="1" applyAlignment="1" applyProtection="1">
      <alignment horizontal="left" indent="1"/>
    </xf>
    <xf numFmtId="0" fontId="7" fillId="0" borderId="0" xfId="0" applyFont="1" applyBorder="1" applyAlignment="1" applyProtection="1">
      <alignment horizontal="left"/>
    </xf>
    <xf numFmtId="0" fontId="0" fillId="0" borderId="13" xfId="0" applyBorder="1" applyProtection="1"/>
    <xf numFmtId="0" fontId="0" fillId="0" borderId="15" xfId="0" applyBorder="1" applyProtection="1"/>
    <xf numFmtId="0" fontId="0" fillId="0" borderId="7" xfId="0" applyBorder="1" applyAlignment="1" applyProtection="1">
      <alignment horizontal="center"/>
    </xf>
    <xf numFmtId="0" fontId="1" fillId="0" borderId="0" xfId="0" applyFont="1" applyBorder="1" applyAlignment="1" applyProtection="1">
      <alignment horizontal="center"/>
    </xf>
    <xf numFmtId="0" fontId="1" fillId="0" borderId="14" xfId="0" applyFont="1" applyBorder="1" applyAlignment="1" applyProtection="1">
      <alignment horizontal="center"/>
    </xf>
    <xf numFmtId="0" fontId="1" fillId="0" borderId="0" xfId="0" applyFont="1" applyBorder="1" applyAlignment="1" applyProtection="1">
      <alignment horizontal="right"/>
    </xf>
    <xf numFmtId="0" fontId="0" fillId="0" borderId="0" xfId="0" applyBorder="1" applyAlignment="1" applyProtection="1">
      <alignment horizontal="right"/>
    </xf>
    <xf numFmtId="0" fontId="1" fillId="0" borderId="0" xfId="0" applyFont="1" applyFill="1" applyBorder="1" applyAlignment="1" applyProtection="1">
      <alignment horizontal="right"/>
    </xf>
    <xf numFmtId="0" fontId="0" fillId="0" borderId="6" xfId="0" applyFont="1" applyBorder="1" applyAlignment="1" applyProtection="1">
      <alignment horizontal="left"/>
    </xf>
    <xf numFmtId="0" fontId="1" fillId="0" borderId="0" xfId="0" applyFont="1" applyFill="1" applyBorder="1" applyAlignment="1" applyProtection="1">
      <alignment horizontal="right"/>
    </xf>
    <xf numFmtId="164" fontId="0" fillId="0" borderId="0" xfId="0" applyNumberFormat="1" applyFill="1" applyBorder="1" applyAlignment="1" applyProtection="1">
      <alignment vertical="center"/>
      <protection locked="0"/>
    </xf>
    <xf numFmtId="164" fontId="0" fillId="0" borderId="19" xfId="0" applyNumberFormat="1" applyBorder="1" applyAlignment="1" applyProtection="1">
      <alignment horizontal="center"/>
      <protection locked="0"/>
    </xf>
    <xf numFmtId="0" fontId="0" fillId="0" borderId="1" xfId="0" applyBorder="1" applyProtection="1"/>
    <xf numFmtId="0" fontId="0" fillId="0" borderId="2" xfId="0" applyBorder="1" applyProtection="1"/>
    <xf numFmtId="0" fontId="0" fillId="0" borderId="2" xfId="0" applyBorder="1" applyAlignment="1" applyProtection="1">
      <alignment horizontal="center" wrapText="1"/>
    </xf>
    <xf numFmtId="0" fontId="0" fillId="0" borderId="2" xfId="0" applyBorder="1" applyAlignment="1" applyProtection="1">
      <alignment horizontal="center"/>
    </xf>
    <xf numFmtId="0" fontId="0" fillId="0" borderId="3" xfId="0" applyBorder="1" applyProtection="1"/>
    <xf numFmtId="0" fontId="0" fillId="0" borderId="3" xfId="0" applyFill="1" applyBorder="1" applyProtection="1"/>
    <xf numFmtId="0" fontId="0" fillId="0" borderId="3" xfId="0" applyBorder="1" applyAlignment="1" applyProtection="1">
      <alignment vertical="center"/>
    </xf>
    <xf numFmtId="0" fontId="0" fillId="0" borderId="0" xfId="0" applyBorder="1" applyAlignment="1" applyProtection="1">
      <alignment horizontal="center" wrapText="1"/>
    </xf>
    <xf numFmtId="0" fontId="0" fillId="3" borderId="7" xfId="0" applyFill="1" applyBorder="1" applyAlignment="1" applyProtection="1">
      <alignment horizontal="left"/>
      <protection locked="0"/>
    </xf>
    <xf numFmtId="0" fontId="1" fillId="0" borderId="7" xfId="0" applyFont="1" applyBorder="1" applyAlignment="1">
      <alignment horizontal="center" vertical="top"/>
    </xf>
    <xf numFmtId="0" fontId="12" fillId="0" borderId="0" xfId="0" applyFont="1" applyBorder="1" applyAlignment="1">
      <alignment horizontal="center" vertical="center" wrapText="1"/>
    </xf>
    <xf numFmtId="164" fontId="0" fillId="4" borderId="6" xfId="0" applyNumberFormat="1" applyFill="1" applyBorder="1" applyAlignment="1">
      <alignment horizontal="center" vertical="center"/>
    </xf>
    <xf numFmtId="0" fontId="0" fillId="0" borderId="23" xfId="0" applyBorder="1" applyAlignment="1" applyProtection="1">
      <alignment horizontal="center" vertical="center" wrapText="1"/>
    </xf>
    <xf numFmtId="0" fontId="0" fillId="0" borderId="20" xfId="0" applyBorder="1" applyAlignment="1" applyProtection="1">
      <alignment horizontal="center" vertical="center" wrapText="1"/>
    </xf>
    <xf numFmtId="0" fontId="1" fillId="0" borderId="13" xfId="0" applyFont="1" applyBorder="1" applyAlignment="1">
      <alignment horizontal="right"/>
    </xf>
    <xf numFmtId="0" fontId="1" fillId="0" borderId="0" xfId="0" applyFont="1" applyBorder="1" applyAlignment="1">
      <alignment horizontal="right"/>
    </xf>
    <xf numFmtId="0" fontId="12" fillId="0" borderId="29" xfId="0" applyFont="1" applyBorder="1" applyAlignment="1" applyProtection="1">
      <alignment horizontal="center"/>
      <protection locked="0"/>
    </xf>
    <xf numFmtId="0" fontId="7" fillId="0" borderId="0" xfId="0" applyFont="1" applyFill="1" applyBorder="1" applyAlignment="1">
      <alignment horizontal="right"/>
    </xf>
    <xf numFmtId="14" fontId="13" fillId="3" borderId="7" xfId="0" applyNumberFormat="1" applyFont="1" applyFill="1" applyBorder="1" applyAlignment="1" applyProtection="1">
      <alignment horizontal="left"/>
      <protection locked="0"/>
    </xf>
    <xf numFmtId="0" fontId="13" fillId="3" borderId="7" xfId="0" applyFont="1" applyFill="1" applyBorder="1" applyAlignment="1" applyProtection="1">
      <alignment horizontal="left"/>
      <protection locked="0"/>
    </xf>
    <xf numFmtId="0" fontId="12" fillId="0" borderId="7" xfId="0" applyFont="1" applyBorder="1" applyAlignment="1" applyProtection="1">
      <alignment horizontal="center"/>
      <protection locked="0"/>
    </xf>
    <xf numFmtId="0" fontId="0" fillId="0" borderId="29" xfId="0" applyBorder="1" applyAlignment="1" applyProtection="1">
      <alignment horizontal="center"/>
      <protection locked="0"/>
    </xf>
    <xf numFmtId="0" fontId="0" fillId="0" borderId="30" xfId="0" applyBorder="1" applyAlignment="1" applyProtection="1">
      <alignment horizontal="center"/>
      <protection locked="0"/>
    </xf>
    <xf numFmtId="0" fontId="1" fillId="0" borderId="6" xfId="0" applyFont="1" applyBorder="1" applyAlignment="1">
      <alignment horizontal="center" vertical="center" wrapText="1"/>
    </xf>
    <xf numFmtId="164" fontId="0" fillId="4" borderId="11" xfId="0" applyNumberFormat="1" applyFill="1" applyBorder="1" applyAlignment="1" applyProtection="1">
      <alignment horizontal="center" vertical="center" wrapText="1"/>
    </xf>
    <xf numFmtId="164" fontId="0" fillId="4" borderId="12" xfId="0" applyNumberFormat="1" applyFill="1" applyBorder="1" applyAlignment="1" applyProtection="1">
      <alignment horizontal="center" vertical="center" wrapText="1"/>
    </xf>
    <xf numFmtId="164" fontId="0" fillId="4" borderId="24" xfId="0" applyNumberFormat="1" applyFill="1" applyBorder="1" applyAlignment="1" applyProtection="1">
      <alignment horizontal="center" vertical="center" wrapText="1"/>
    </xf>
    <xf numFmtId="164" fontId="0" fillId="4" borderId="25" xfId="0" applyNumberFormat="1" applyFill="1" applyBorder="1" applyAlignment="1" applyProtection="1">
      <alignment horizontal="center" vertical="center" wrapText="1"/>
    </xf>
    <xf numFmtId="164" fontId="0" fillId="4" borderId="26" xfId="0" applyNumberFormat="1" applyFill="1" applyBorder="1" applyAlignment="1" applyProtection="1">
      <alignment horizontal="center" vertical="center" wrapText="1"/>
    </xf>
    <xf numFmtId="164" fontId="0" fillId="4" borderId="27" xfId="0" applyNumberFormat="1" applyFill="1" applyBorder="1" applyAlignment="1" applyProtection="1">
      <alignment horizontal="center" vertical="center" wrapText="1"/>
    </xf>
    <xf numFmtId="0" fontId="0" fillId="3" borderId="22"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164" fontId="0" fillId="4" borderId="13" xfId="0" applyNumberFormat="1" applyFill="1" applyBorder="1" applyAlignment="1" applyProtection="1">
      <alignment horizontal="center" vertical="center" wrapText="1"/>
    </xf>
    <xf numFmtId="164" fontId="0" fillId="4" borderId="14" xfId="0" applyNumberFormat="1" applyFill="1" applyBorder="1" applyAlignment="1" applyProtection="1">
      <alignment horizontal="center" vertical="center" wrapText="1"/>
    </xf>
    <xf numFmtId="0" fontId="0" fillId="3" borderId="19" xfId="0" applyFill="1" applyBorder="1" applyAlignment="1" applyProtection="1">
      <alignment horizontal="center" vertical="center"/>
      <protection locked="0"/>
    </xf>
    <xf numFmtId="0" fontId="0" fillId="0" borderId="19" xfId="0" applyBorder="1" applyAlignment="1" applyProtection="1">
      <alignment horizontal="center" vertical="center" wrapText="1"/>
    </xf>
    <xf numFmtId="0" fontId="0" fillId="0" borderId="21" xfId="0" applyBorder="1" applyAlignment="1" applyProtection="1">
      <alignment horizontal="center" vertical="center" wrapText="1"/>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23" xfId="0" applyFont="1" applyBorder="1" applyAlignment="1">
      <alignment horizontal="center" vertical="center"/>
    </xf>
    <xf numFmtId="0" fontId="1" fillId="0" borderId="20" xfId="0" applyFont="1" applyBorder="1" applyAlignment="1">
      <alignment horizontal="center" vertical="center"/>
    </xf>
    <xf numFmtId="0" fontId="0" fillId="3" borderId="23" xfId="0" applyFont="1" applyFill="1" applyBorder="1" applyAlignment="1" applyProtection="1">
      <alignment horizontal="center" vertical="center"/>
      <protection locked="0"/>
    </xf>
    <xf numFmtId="0" fontId="0" fillId="3" borderId="20" xfId="0" applyFont="1" applyFill="1" applyBorder="1" applyAlignment="1" applyProtection="1">
      <alignment horizontal="center" vertical="center"/>
      <protection locked="0"/>
    </xf>
    <xf numFmtId="0" fontId="0" fillId="0" borderId="22" xfId="0" applyBorder="1" applyAlignment="1" applyProtection="1">
      <alignment horizontal="center" vertical="center"/>
    </xf>
    <xf numFmtId="0" fontId="0" fillId="0" borderId="21" xfId="0" applyBorder="1" applyAlignment="1" applyProtection="1">
      <alignment horizontal="center" vertical="center"/>
    </xf>
    <xf numFmtId="0" fontId="0" fillId="0" borderId="19" xfId="0" applyBorder="1" applyAlignment="1" applyProtection="1">
      <alignment horizontal="center" vertical="center"/>
    </xf>
    <xf numFmtId="0" fontId="0" fillId="3" borderId="26" xfId="0" applyFill="1" applyBorder="1" applyAlignment="1" applyProtection="1">
      <alignment horizontal="center" vertical="center"/>
      <protection locked="0"/>
    </xf>
    <xf numFmtId="0" fontId="0" fillId="3" borderId="27"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9" xfId="0" applyFont="1" applyFill="1" applyBorder="1" applyAlignment="1" applyProtection="1">
      <alignment horizontal="center" vertical="center"/>
      <protection locked="0"/>
    </xf>
    <xf numFmtId="0" fontId="0" fillId="3" borderId="21" xfId="0" applyFont="1" applyFill="1" applyBorder="1" applyAlignment="1" applyProtection="1">
      <alignment horizontal="center" vertical="center"/>
      <protection locked="0"/>
    </xf>
    <xf numFmtId="0" fontId="17" fillId="0" borderId="0" xfId="0" applyFont="1" applyBorder="1" applyAlignment="1" applyProtection="1">
      <alignment horizontal="center" vertical="top"/>
      <protection locked="0"/>
    </xf>
    <xf numFmtId="0" fontId="0" fillId="3" borderId="7" xfId="0" applyFill="1" applyBorder="1" applyAlignment="1" applyProtection="1">
      <alignment horizontal="center"/>
      <protection locked="0"/>
    </xf>
    <xf numFmtId="0" fontId="1" fillId="0" borderId="6" xfId="0" applyFont="1" applyBorder="1" applyAlignment="1">
      <alignment horizontal="center" vertical="center"/>
    </xf>
    <xf numFmtId="0" fontId="0" fillId="0" borderId="19"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1" fillId="0" borderId="22" xfId="0" applyFont="1" applyBorder="1" applyAlignment="1">
      <alignment horizontal="center" vertical="center"/>
    </xf>
    <xf numFmtId="0" fontId="0" fillId="3" borderId="22" xfId="0" applyFont="1" applyFill="1" applyBorder="1" applyAlignment="1" applyProtection="1">
      <alignment horizontal="center" vertical="center"/>
      <protection locked="0"/>
    </xf>
    <xf numFmtId="0" fontId="0" fillId="0" borderId="22" xfId="0" applyBorder="1" applyAlignment="1" applyProtection="1">
      <alignment horizontal="center" vertical="center" wrapText="1"/>
    </xf>
    <xf numFmtId="0" fontId="2" fillId="2" borderId="0" xfId="0" applyFont="1" applyFill="1" applyBorder="1" applyAlignment="1">
      <alignment horizontal="center" vertical="center"/>
    </xf>
    <xf numFmtId="0" fontId="4" fillId="6" borderId="4" xfId="0" applyFont="1" applyFill="1" applyBorder="1" applyAlignment="1">
      <alignment horizontal="left" vertical="center" indent="1"/>
    </xf>
    <xf numFmtId="0" fontId="4" fillId="6" borderId="5" xfId="0" applyFont="1" applyFill="1" applyBorder="1" applyAlignment="1">
      <alignment horizontal="left" vertical="center" indent="1"/>
    </xf>
    <xf numFmtId="0" fontId="4" fillId="6" borderId="5" xfId="0" applyFont="1" applyFill="1" applyBorder="1" applyAlignment="1">
      <alignment horizontal="left" vertical="center"/>
    </xf>
    <xf numFmtId="0" fontId="1" fillId="3" borderId="11"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1" fillId="3" borderId="24" xfId="0" applyFont="1" applyFill="1" applyBorder="1" applyAlignment="1" applyProtection="1">
      <alignment horizontal="center" vertical="center"/>
      <protection locked="0"/>
    </xf>
    <xf numFmtId="0" fontId="1" fillId="3" borderId="25" xfId="0" applyFont="1" applyFill="1" applyBorder="1" applyAlignment="1" applyProtection="1">
      <alignment horizontal="center" vertical="center"/>
      <protection locked="0"/>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0" xfId="0" applyFont="1" applyFill="1" applyBorder="1" applyAlignment="1">
      <alignment horizontal="center" vertical="center"/>
    </xf>
    <xf numFmtId="0" fontId="1" fillId="3" borderId="26" xfId="0" applyFont="1" applyFill="1" applyBorder="1" applyAlignment="1" applyProtection="1">
      <alignment horizontal="center" vertical="center"/>
      <protection locked="0"/>
    </xf>
    <xf numFmtId="0" fontId="1" fillId="3" borderId="27" xfId="0" applyFont="1" applyFill="1" applyBorder="1" applyAlignment="1" applyProtection="1">
      <alignment horizontal="center" vertical="center"/>
      <protection locked="0"/>
    </xf>
    <xf numFmtId="0" fontId="1" fillId="0" borderId="6" xfId="0" applyFont="1" applyBorder="1" applyAlignment="1" applyProtection="1">
      <alignment horizontal="center" vertical="center"/>
    </xf>
    <xf numFmtId="164" fontId="0" fillId="4" borderId="6" xfId="0" applyNumberFormat="1" applyFill="1" applyBorder="1" applyAlignment="1" applyProtection="1">
      <alignment horizontal="center" vertical="center"/>
      <protection locked="0"/>
    </xf>
    <xf numFmtId="0" fontId="0" fillId="0" borderId="19" xfId="0" applyFont="1" applyBorder="1" applyAlignment="1" applyProtection="1">
      <alignment horizontal="center" vertical="center"/>
    </xf>
    <xf numFmtId="0" fontId="0" fillId="0" borderId="21" xfId="0" applyFont="1" applyBorder="1" applyAlignment="1" applyProtection="1">
      <alignment horizontal="center" vertical="center"/>
    </xf>
    <xf numFmtId="0" fontId="1" fillId="0" borderId="6" xfId="0" applyFont="1" applyBorder="1" applyAlignment="1" applyProtection="1">
      <alignment horizontal="center" vertical="center"/>
      <protection locked="0"/>
    </xf>
    <xf numFmtId="0" fontId="12" fillId="0" borderId="0" xfId="0" applyFont="1" applyBorder="1" applyAlignment="1" applyProtection="1">
      <alignment horizontal="center" wrapText="1"/>
    </xf>
    <xf numFmtId="0" fontId="12" fillId="0" borderId="14" xfId="0" applyFont="1" applyBorder="1" applyAlignment="1" applyProtection="1">
      <alignment horizontal="center" wrapText="1"/>
    </xf>
    <xf numFmtId="0" fontId="0" fillId="0" borderId="22" xfId="0" applyBorder="1" applyAlignment="1" applyProtection="1">
      <alignment horizontal="center"/>
    </xf>
    <xf numFmtId="0" fontId="0" fillId="0" borderId="21" xfId="0" applyBorder="1" applyAlignment="1" applyProtection="1">
      <alignment horizontal="center"/>
    </xf>
    <xf numFmtId="0" fontId="2" fillId="2" borderId="0" xfId="0"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0" fontId="3" fillId="6" borderId="2" xfId="0" applyFont="1" applyFill="1" applyBorder="1" applyAlignment="1" applyProtection="1">
      <alignment horizontal="center" vertical="center"/>
      <protection locked="0"/>
    </xf>
    <xf numFmtId="0" fontId="3" fillId="6" borderId="3" xfId="0" applyFont="1" applyFill="1" applyBorder="1" applyAlignment="1" applyProtection="1">
      <alignment horizontal="center" vertical="center"/>
      <protection locked="0"/>
    </xf>
    <xf numFmtId="0" fontId="3" fillId="6" borderId="0" xfId="0" applyFont="1" applyFill="1" applyBorder="1" applyAlignment="1" applyProtection="1">
      <alignment horizontal="center" vertical="center"/>
      <protection locked="0"/>
    </xf>
    <xf numFmtId="0" fontId="4" fillId="6" borderId="4" xfId="0" applyFont="1" applyFill="1" applyBorder="1" applyAlignment="1" applyProtection="1">
      <alignment horizontal="left" vertical="center" indent="1"/>
      <protection locked="0"/>
    </xf>
    <xf numFmtId="0" fontId="4" fillId="6" borderId="5" xfId="0" applyFont="1" applyFill="1" applyBorder="1" applyAlignment="1" applyProtection="1">
      <alignment horizontal="left" vertical="center" indent="1"/>
      <protection locked="0"/>
    </xf>
    <xf numFmtId="0" fontId="4" fillId="6" borderId="5" xfId="0" applyFont="1" applyFill="1" applyBorder="1" applyAlignment="1" applyProtection="1">
      <alignment horizontal="left" vertical="center"/>
      <protection locked="0"/>
    </xf>
    <xf numFmtId="0" fontId="1" fillId="0" borderId="6" xfId="0" applyFont="1" applyBorder="1" applyAlignment="1" applyProtection="1">
      <alignment horizontal="center" vertical="center" wrapText="1"/>
      <protection locked="0"/>
    </xf>
    <xf numFmtId="0" fontId="0" fillId="0" borderId="19" xfId="0" applyBorder="1" applyAlignment="1" applyProtection="1">
      <alignment horizontal="center"/>
    </xf>
    <xf numFmtId="0" fontId="0" fillId="0" borderId="22" xfId="0" applyFont="1" applyBorder="1" applyAlignment="1" applyProtection="1">
      <alignment horizontal="center" vertical="center"/>
    </xf>
    <xf numFmtId="0" fontId="0" fillId="0" borderId="23" xfId="0" applyFont="1" applyBorder="1" applyAlignment="1" applyProtection="1">
      <alignment horizontal="center" vertical="center"/>
    </xf>
    <xf numFmtId="0" fontId="0" fillId="0" borderId="20" xfId="0" applyFont="1" applyBorder="1" applyAlignment="1" applyProtection="1">
      <alignment horizontal="center" vertical="center"/>
    </xf>
    <xf numFmtId="0" fontId="1" fillId="0" borderId="0" xfId="0" applyFont="1" applyFill="1" applyBorder="1" applyAlignment="1" applyProtection="1">
      <alignment horizontal="right"/>
      <protection locked="0"/>
    </xf>
    <xf numFmtId="15" fontId="10" fillId="3" borderId="7" xfId="0" applyNumberFormat="1" applyFont="1" applyFill="1" applyBorder="1" applyAlignment="1" applyProtection="1">
      <alignment horizontal="left"/>
      <protection locked="0"/>
    </xf>
    <xf numFmtId="0" fontId="10" fillId="3" borderId="7" xfId="0" applyFont="1" applyFill="1" applyBorder="1" applyAlignment="1" applyProtection="1">
      <alignment horizontal="left"/>
      <protection locked="0"/>
    </xf>
    <xf numFmtId="0" fontId="1" fillId="0" borderId="13" xfId="0" applyFont="1" applyBorder="1" applyAlignment="1" applyProtection="1">
      <alignment horizontal="right"/>
      <protection locked="0"/>
    </xf>
    <xf numFmtId="0" fontId="1" fillId="0" borderId="0" xfId="0" applyFont="1" applyBorder="1" applyAlignment="1" applyProtection="1">
      <alignment horizontal="right"/>
      <protection locked="0"/>
    </xf>
    <xf numFmtId="0" fontId="1" fillId="0" borderId="7" xfId="0" applyFont="1" applyBorder="1" applyAlignment="1" applyProtection="1">
      <alignment horizontal="center"/>
      <protection locked="0"/>
    </xf>
    <xf numFmtId="0" fontId="2" fillId="2" borderId="0" xfId="0" applyFont="1" applyFill="1" applyBorder="1" applyAlignment="1" applyProtection="1">
      <alignment horizontal="center" vertical="center"/>
    </xf>
    <xf numFmtId="0" fontId="3" fillId="6" borderId="1" xfId="0"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3" fillId="6" borderId="3" xfId="0" applyFont="1" applyFill="1" applyBorder="1" applyAlignment="1" applyProtection="1">
      <alignment horizontal="center" vertical="center"/>
    </xf>
    <xf numFmtId="0" fontId="3" fillId="6" borderId="0" xfId="0" applyFont="1" applyFill="1" applyBorder="1" applyAlignment="1" applyProtection="1">
      <alignment horizontal="center" vertical="center"/>
    </xf>
    <xf numFmtId="0" fontId="4" fillId="6" borderId="4" xfId="0" applyFont="1" applyFill="1" applyBorder="1" applyAlignment="1" applyProtection="1">
      <alignment horizontal="left" vertical="center" indent="1"/>
    </xf>
    <xf numFmtId="0" fontId="4" fillId="6" borderId="5" xfId="0" applyFont="1" applyFill="1" applyBorder="1" applyAlignment="1" applyProtection="1">
      <alignment horizontal="left" vertical="center" indent="1"/>
    </xf>
    <xf numFmtId="0" fontId="4" fillId="6" borderId="5" xfId="0" applyFont="1" applyFill="1" applyBorder="1" applyAlignment="1" applyProtection="1">
      <alignment horizontal="left" vertical="center"/>
    </xf>
    <xf numFmtId="0" fontId="1" fillId="0" borderId="6" xfId="0" applyFont="1" applyBorder="1" applyAlignment="1" applyProtection="1">
      <alignment horizontal="center" vertical="center" wrapText="1"/>
    </xf>
    <xf numFmtId="0" fontId="1" fillId="0" borderId="0" xfId="0" applyFont="1" applyFill="1" applyBorder="1" applyAlignment="1" applyProtection="1">
      <alignment horizontal="right"/>
    </xf>
    <xf numFmtId="0" fontId="1" fillId="0" borderId="13" xfId="0" applyFont="1" applyBorder="1" applyAlignment="1" applyProtection="1">
      <alignment horizontal="right"/>
    </xf>
    <xf numFmtId="0" fontId="1" fillId="0" borderId="0" xfId="0" applyFont="1" applyBorder="1" applyAlignment="1" applyProtection="1">
      <alignment horizontal="right"/>
    </xf>
    <xf numFmtId="0" fontId="1" fillId="0" borderId="7" xfId="0" applyFont="1" applyBorder="1" applyAlignment="1" applyProtection="1">
      <alignment horizontal="center"/>
    </xf>
    <xf numFmtId="0" fontId="17" fillId="0" borderId="8" xfId="0" applyFont="1" applyBorder="1" applyAlignment="1" applyProtection="1">
      <alignment horizontal="center" vertical="top"/>
      <protection locked="0"/>
    </xf>
    <xf numFmtId="0" fontId="5" fillId="0" borderId="0" xfId="0" applyFont="1" applyBorder="1" applyAlignment="1">
      <alignment horizontal="center"/>
    </xf>
    <xf numFmtId="0" fontId="5" fillId="0" borderId="7" xfId="0" applyFont="1" applyBorder="1" applyAlignment="1">
      <alignment horizontal="center"/>
    </xf>
    <xf numFmtId="164" fontId="0" fillId="4" borderId="8" xfId="0" applyNumberFormat="1" applyFill="1" applyBorder="1" applyAlignment="1">
      <alignment horizontal="center" vertical="center" wrapText="1"/>
    </xf>
    <xf numFmtId="164" fontId="0" fillId="4" borderId="0" xfId="0" applyNumberFormat="1" applyFill="1" applyBorder="1" applyAlignment="1">
      <alignment horizontal="center" vertical="center" wrapText="1"/>
    </xf>
    <xf numFmtId="164" fontId="0" fillId="4" borderId="8" xfId="0" applyNumberFormat="1" applyFill="1" applyBorder="1" applyAlignment="1">
      <alignment horizontal="center" vertical="center"/>
    </xf>
    <xf numFmtId="164" fontId="0" fillId="4" borderId="0" xfId="0" applyNumberFormat="1" applyFill="1" applyBorder="1" applyAlignment="1">
      <alignment horizontal="center" vertical="center"/>
    </xf>
    <xf numFmtId="164" fontId="0" fillId="4" borderId="6" xfId="0" applyNumberForma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2D0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108858</xdr:colOff>
      <xdr:row>4</xdr:row>
      <xdr:rowOff>188868</xdr:rowOff>
    </xdr:from>
    <xdr:to>
      <xdr:col>5</xdr:col>
      <xdr:colOff>8952</xdr:colOff>
      <xdr:row>6</xdr:row>
      <xdr:rowOff>28575</xdr:rowOff>
    </xdr:to>
    <xdr:sp macro="" textlink="">
      <xdr:nvSpPr>
        <xdr:cNvPr id="3" name="TextBox 2">
          <a:extLst>
            <a:ext uri="{FF2B5EF4-FFF2-40B4-BE49-F238E27FC236}">
              <a16:creationId xmlns:a16="http://schemas.microsoft.com/office/drawing/2014/main" id="{B1D6E49F-99C8-4066-98B2-C16727274ED6}"/>
            </a:ext>
          </a:extLst>
        </xdr:cNvPr>
        <xdr:cNvSpPr txBox="1"/>
      </xdr:nvSpPr>
      <xdr:spPr>
        <a:xfrm>
          <a:off x="356508" y="969918"/>
          <a:ext cx="2909994" cy="7731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300" b="1">
              <a:latin typeface="+mn-lt"/>
              <a:cs typeface="Arial" panose="020B0604020202020204" pitchFamily="34" charset="0"/>
            </a:rPr>
            <a:t>1)  Select Desired</a:t>
          </a:r>
          <a:r>
            <a:rPr lang="en-US" sz="1300" b="1" baseline="0">
              <a:latin typeface="+mn-lt"/>
              <a:cs typeface="Arial" panose="020B0604020202020204" pitchFamily="34" charset="0"/>
            </a:rPr>
            <a:t> Material &amp; Flange</a:t>
          </a:r>
        </a:p>
        <a:p>
          <a:r>
            <a:rPr lang="en-US" sz="1300" b="1" baseline="0">
              <a:latin typeface="+mn-lt"/>
              <a:cs typeface="Arial" panose="020B0604020202020204" pitchFamily="34" charset="0"/>
            </a:rPr>
            <a:t>2)  Select Deflector Option </a:t>
          </a:r>
        </a:p>
        <a:p>
          <a:r>
            <a:rPr lang="en-US" sz="1300" b="1" baseline="0">
              <a:latin typeface="+mn-lt"/>
              <a:cs typeface="Arial" panose="020B0604020202020204" pitchFamily="34" charset="0"/>
            </a:rPr>
            <a:t>3)  Select Mounting Flange Option      </a:t>
          </a:r>
          <a:r>
            <a:rPr lang="en-US" sz="1100" baseline="0"/>
            <a:t>	</a:t>
          </a:r>
          <a:endParaRPr lang="en-US" sz="1100"/>
        </a:p>
      </xdr:txBody>
    </xdr:sp>
    <xdr:clientData/>
  </xdr:twoCellAnchor>
  <xdr:twoCellAnchor>
    <xdr:from>
      <xdr:col>4</xdr:col>
      <xdr:colOff>1009649</xdr:colOff>
      <xdr:row>5</xdr:row>
      <xdr:rowOff>0</xdr:rowOff>
    </xdr:from>
    <xdr:to>
      <xdr:col>9</xdr:col>
      <xdr:colOff>66674</xdr:colOff>
      <xdr:row>5</xdr:row>
      <xdr:rowOff>723899</xdr:rowOff>
    </xdr:to>
    <xdr:sp macro="" textlink="">
      <xdr:nvSpPr>
        <xdr:cNvPr id="4" name="TextBox 3">
          <a:extLst>
            <a:ext uri="{FF2B5EF4-FFF2-40B4-BE49-F238E27FC236}">
              <a16:creationId xmlns:a16="http://schemas.microsoft.com/office/drawing/2014/main" id="{806596CA-F4C9-4181-8072-C21AB17026D3}"/>
            </a:ext>
          </a:extLst>
        </xdr:cNvPr>
        <xdr:cNvSpPr txBox="1"/>
      </xdr:nvSpPr>
      <xdr:spPr>
        <a:xfrm>
          <a:off x="3219449" y="981075"/>
          <a:ext cx="2714625" cy="7238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300" b="1">
              <a:latin typeface="+mn-lt"/>
              <a:cs typeface="Arial" panose="020B0604020202020204" pitchFamily="34" charset="0"/>
            </a:rPr>
            <a:t>4)  Enter Quantity</a:t>
          </a:r>
        </a:p>
        <a:p>
          <a:r>
            <a:rPr lang="en-US" sz="1300" b="1">
              <a:latin typeface="+mn-lt"/>
              <a:cs typeface="Arial" panose="020B0604020202020204" pitchFamily="34" charset="0"/>
            </a:rPr>
            <a:t>5)  Enter GPM and PSI                                  6)  </a:t>
          </a:r>
          <a:r>
            <a:rPr lang="en-US" sz="1300" b="1" baseline="0">
              <a:solidFill>
                <a:schemeClr val="tx1"/>
              </a:solidFill>
              <a:effectLst/>
              <a:latin typeface="+mn-lt"/>
              <a:ea typeface="+mn-ea"/>
              <a:cs typeface="+mn-cs"/>
            </a:rPr>
            <a:t>Check Foam Concentrate Type</a:t>
          </a:r>
          <a:endParaRPr lang="en-US" sz="1300">
            <a:effectLst/>
            <a:latin typeface="+mn-lt"/>
          </a:endParaRPr>
        </a:p>
        <a:p>
          <a:endParaRPr lang="en-US" sz="1000" b="1">
            <a:latin typeface="Arial" panose="020B0604020202020204" pitchFamily="34" charset="0"/>
            <a:cs typeface="Arial" panose="020B0604020202020204" pitchFamily="34" charset="0"/>
          </a:endParaRPr>
        </a:p>
      </xdr:txBody>
    </xdr:sp>
    <xdr:clientData/>
  </xdr:twoCellAnchor>
  <xdr:twoCellAnchor>
    <xdr:from>
      <xdr:col>9</xdr:col>
      <xdr:colOff>276225</xdr:colOff>
      <xdr:row>3</xdr:row>
      <xdr:rowOff>82187</xdr:rowOff>
    </xdr:from>
    <xdr:to>
      <xdr:col>16</xdr:col>
      <xdr:colOff>554356</xdr:colOff>
      <xdr:row>5</xdr:row>
      <xdr:rowOff>666750</xdr:rowOff>
    </xdr:to>
    <xdr:sp macro="" textlink="">
      <xdr:nvSpPr>
        <xdr:cNvPr id="5" name="TextBox 4">
          <a:extLst>
            <a:ext uri="{FF2B5EF4-FFF2-40B4-BE49-F238E27FC236}">
              <a16:creationId xmlns:a16="http://schemas.microsoft.com/office/drawing/2014/main" id="{9FDE9615-7C0A-48E9-8C62-AD180DD468F4}"/>
            </a:ext>
          </a:extLst>
        </xdr:cNvPr>
        <xdr:cNvSpPr txBox="1"/>
      </xdr:nvSpPr>
      <xdr:spPr>
        <a:xfrm>
          <a:off x="5895975" y="739412"/>
          <a:ext cx="4364356" cy="9846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baseline="0">
              <a:solidFill>
                <a:srgbClr val="FF0000"/>
              </a:solidFill>
              <a:effectLst/>
              <a:latin typeface="+mn-lt"/>
              <a:ea typeface="+mn-ea"/>
              <a:cs typeface="+mn-cs"/>
            </a:rPr>
            <a:t>Enter GPM and PSI to obtain orifice size.  If GPM and PSI entered are suitable for size selected, orifice size will populate.  If not, you may need to change the GPM or PSI, or change to a different size foam chamber.*</a:t>
          </a:r>
          <a:endParaRPr lang="en-US" sz="1400">
            <a:solidFill>
              <a:srgbClr val="FF0000"/>
            </a:solidFill>
            <a:effectLst/>
          </a:endParaRPr>
        </a:p>
        <a:p>
          <a:r>
            <a:rPr lang="en-US" sz="1100" baseline="0">
              <a:solidFill>
                <a:schemeClr val="tx1"/>
              </a:solidFill>
              <a:effectLst/>
              <a:latin typeface="+mn-lt"/>
              <a:ea typeface="+mn-ea"/>
              <a:cs typeface="+mn-cs"/>
            </a:rPr>
            <a:t>	</a:t>
          </a:r>
          <a:endParaRPr lang="en-US" sz="1000">
            <a:effectLst/>
          </a:endParaRPr>
        </a:p>
        <a:p>
          <a:r>
            <a:rPr lang="en-US" sz="1100" baseline="0"/>
            <a:t>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4</xdr:row>
      <xdr:rowOff>192406</xdr:rowOff>
    </xdr:from>
    <xdr:to>
      <xdr:col>5</xdr:col>
      <xdr:colOff>14394</xdr:colOff>
      <xdr:row>6</xdr:row>
      <xdr:rowOff>32113</xdr:rowOff>
    </xdr:to>
    <xdr:sp macro="" textlink="">
      <xdr:nvSpPr>
        <xdr:cNvPr id="5" name="TextBox 4">
          <a:extLst>
            <a:ext uri="{FF2B5EF4-FFF2-40B4-BE49-F238E27FC236}">
              <a16:creationId xmlns:a16="http://schemas.microsoft.com/office/drawing/2014/main" id="{24D71A6A-A0D0-4C22-AA72-AF24E0578CBF}"/>
            </a:ext>
          </a:extLst>
        </xdr:cNvPr>
        <xdr:cNvSpPr txBox="1"/>
      </xdr:nvSpPr>
      <xdr:spPr>
        <a:xfrm>
          <a:off x="361950" y="973456"/>
          <a:ext cx="2909994" cy="7731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300" b="1">
              <a:latin typeface="+mn-lt"/>
              <a:cs typeface="Arial" panose="020B0604020202020204" pitchFamily="34" charset="0"/>
            </a:rPr>
            <a:t>1)  Select Desired</a:t>
          </a:r>
          <a:r>
            <a:rPr lang="en-US" sz="1300" b="1" baseline="0">
              <a:latin typeface="+mn-lt"/>
              <a:cs typeface="Arial" panose="020B0604020202020204" pitchFamily="34" charset="0"/>
            </a:rPr>
            <a:t> Material &amp; Flange</a:t>
          </a:r>
        </a:p>
        <a:p>
          <a:r>
            <a:rPr lang="en-US" sz="1300" b="1" baseline="0">
              <a:latin typeface="+mn-lt"/>
              <a:cs typeface="Arial" panose="020B0604020202020204" pitchFamily="34" charset="0"/>
            </a:rPr>
            <a:t>2)  Select Deflector Option </a:t>
          </a:r>
        </a:p>
        <a:p>
          <a:r>
            <a:rPr lang="en-US" sz="1300" b="1" baseline="0">
              <a:latin typeface="+mn-lt"/>
              <a:cs typeface="Arial" panose="020B0604020202020204" pitchFamily="34" charset="0"/>
            </a:rPr>
            <a:t>3)  Select Mounting Flange Option      </a:t>
          </a:r>
          <a:r>
            <a:rPr lang="en-US" sz="1100" baseline="0"/>
            <a:t>	</a:t>
          </a:r>
          <a:endParaRPr lang="en-US" sz="1100"/>
        </a:p>
      </xdr:txBody>
    </xdr:sp>
    <xdr:clientData/>
  </xdr:twoCellAnchor>
  <xdr:twoCellAnchor>
    <xdr:from>
      <xdr:col>4</xdr:col>
      <xdr:colOff>1015091</xdr:colOff>
      <xdr:row>5</xdr:row>
      <xdr:rowOff>3538</xdr:rowOff>
    </xdr:from>
    <xdr:to>
      <xdr:col>9</xdr:col>
      <xdr:colOff>72116</xdr:colOff>
      <xdr:row>5</xdr:row>
      <xdr:rowOff>727437</xdr:rowOff>
    </xdr:to>
    <xdr:sp macro="" textlink="">
      <xdr:nvSpPr>
        <xdr:cNvPr id="6" name="TextBox 5">
          <a:extLst>
            <a:ext uri="{FF2B5EF4-FFF2-40B4-BE49-F238E27FC236}">
              <a16:creationId xmlns:a16="http://schemas.microsoft.com/office/drawing/2014/main" id="{5B42113A-6964-495A-BFA0-E03607FEF0FF}"/>
            </a:ext>
          </a:extLst>
        </xdr:cNvPr>
        <xdr:cNvSpPr txBox="1"/>
      </xdr:nvSpPr>
      <xdr:spPr>
        <a:xfrm>
          <a:off x="3224891" y="984613"/>
          <a:ext cx="2714625" cy="7238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300" b="1">
              <a:latin typeface="+mn-lt"/>
              <a:cs typeface="Arial" panose="020B0604020202020204" pitchFamily="34" charset="0"/>
            </a:rPr>
            <a:t>4)  Enter Quantity</a:t>
          </a:r>
        </a:p>
        <a:p>
          <a:r>
            <a:rPr lang="en-US" sz="1300" b="1">
              <a:latin typeface="+mn-lt"/>
              <a:cs typeface="Arial" panose="020B0604020202020204" pitchFamily="34" charset="0"/>
            </a:rPr>
            <a:t>5)  Enter GPM and PSI                                   6)  </a:t>
          </a:r>
          <a:r>
            <a:rPr lang="en-US" sz="1300" b="1" baseline="0">
              <a:solidFill>
                <a:schemeClr val="tx1"/>
              </a:solidFill>
              <a:effectLst/>
              <a:latin typeface="+mn-lt"/>
              <a:ea typeface="+mn-ea"/>
              <a:cs typeface="+mn-cs"/>
            </a:rPr>
            <a:t>Check Foam Concentrate Type</a:t>
          </a:r>
          <a:endParaRPr lang="en-US" sz="1300">
            <a:effectLst/>
            <a:latin typeface="+mn-lt"/>
          </a:endParaRPr>
        </a:p>
        <a:p>
          <a:endParaRPr lang="en-US" sz="1000" b="1">
            <a:latin typeface="Arial" panose="020B0604020202020204" pitchFamily="34" charset="0"/>
            <a:cs typeface="Arial" panose="020B0604020202020204" pitchFamily="34" charset="0"/>
          </a:endParaRPr>
        </a:p>
      </xdr:txBody>
    </xdr:sp>
    <xdr:clientData/>
  </xdr:twoCellAnchor>
  <xdr:twoCellAnchor>
    <xdr:from>
      <xdr:col>9</xdr:col>
      <xdr:colOff>281667</xdr:colOff>
      <xdr:row>3</xdr:row>
      <xdr:rowOff>85725</xdr:rowOff>
    </xdr:from>
    <xdr:to>
      <xdr:col>16</xdr:col>
      <xdr:colOff>559798</xdr:colOff>
      <xdr:row>5</xdr:row>
      <xdr:rowOff>670288</xdr:rowOff>
    </xdr:to>
    <xdr:sp macro="" textlink="">
      <xdr:nvSpPr>
        <xdr:cNvPr id="7" name="TextBox 6">
          <a:extLst>
            <a:ext uri="{FF2B5EF4-FFF2-40B4-BE49-F238E27FC236}">
              <a16:creationId xmlns:a16="http://schemas.microsoft.com/office/drawing/2014/main" id="{AB821575-054B-4DA5-9626-1558481D3165}"/>
            </a:ext>
          </a:extLst>
        </xdr:cNvPr>
        <xdr:cNvSpPr txBox="1"/>
      </xdr:nvSpPr>
      <xdr:spPr>
        <a:xfrm>
          <a:off x="6149067" y="666750"/>
          <a:ext cx="4364356" cy="9846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baseline="0">
              <a:solidFill>
                <a:srgbClr val="FF0000"/>
              </a:solidFill>
              <a:effectLst/>
              <a:latin typeface="+mn-lt"/>
              <a:ea typeface="+mn-ea"/>
              <a:cs typeface="+mn-cs"/>
            </a:rPr>
            <a:t>Enter GPM and PSI to obtain orifice size.  If GPM and PSI entered are suitable for size selected, orifice size will populate.  If not, you may need to change the GPM or PSI, or change to a different size foam chamber.*</a:t>
          </a:r>
          <a:endParaRPr lang="en-US" sz="1400">
            <a:solidFill>
              <a:srgbClr val="FF0000"/>
            </a:solidFill>
            <a:effectLst/>
          </a:endParaRPr>
        </a:p>
        <a:p>
          <a:r>
            <a:rPr lang="en-US" sz="1100" baseline="0">
              <a:solidFill>
                <a:schemeClr val="tx1"/>
              </a:solidFill>
              <a:effectLst/>
              <a:latin typeface="+mn-lt"/>
              <a:ea typeface="+mn-ea"/>
              <a:cs typeface="+mn-cs"/>
            </a:rPr>
            <a:t>	</a:t>
          </a:r>
          <a:endParaRPr lang="en-US" sz="1000">
            <a:effectLst/>
          </a:endParaRPr>
        </a:p>
        <a:p>
          <a:r>
            <a:rPr lang="en-US" sz="1100" baseline="0"/>
            <a:t>	</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142875</xdr:colOff>
      <xdr:row>4</xdr:row>
      <xdr:rowOff>173356</xdr:rowOff>
    </xdr:from>
    <xdr:to>
      <xdr:col>5</xdr:col>
      <xdr:colOff>42969</xdr:colOff>
      <xdr:row>6</xdr:row>
      <xdr:rowOff>13063</xdr:rowOff>
    </xdr:to>
    <xdr:sp macro="" textlink="">
      <xdr:nvSpPr>
        <xdr:cNvPr id="5" name="TextBox 4">
          <a:extLst>
            <a:ext uri="{FF2B5EF4-FFF2-40B4-BE49-F238E27FC236}">
              <a16:creationId xmlns:a16="http://schemas.microsoft.com/office/drawing/2014/main" id="{3C3CBB73-305D-4F66-B0DC-4EAD1FE4C797}"/>
            </a:ext>
          </a:extLst>
        </xdr:cNvPr>
        <xdr:cNvSpPr txBox="1"/>
      </xdr:nvSpPr>
      <xdr:spPr>
        <a:xfrm>
          <a:off x="390525" y="954406"/>
          <a:ext cx="2909994" cy="7731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300" b="1">
              <a:latin typeface="+mn-lt"/>
              <a:cs typeface="Arial" panose="020B0604020202020204" pitchFamily="34" charset="0"/>
            </a:rPr>
            <a:t>1)  Select Desired</a:t>
          </a:r>
          <a:r>
            <a:rPr lang="en-US" sz="1300" b="1" baseline="0">
              <a:latin typeface="+mn-lt"/>
              <a:cs typeface="Arial" panose="020B0604020202020204" pitchFamily="34" charset="0"/>
            </a:rPr>
            <a:t> Material &amp; Flange</a:t>
          </a:r>
        </a:p>
        <a:p>
          <a:r>
            <a:rPr lang="en-US" sz="1300" b="1" baseline="0">
              <a:latin typeface="+mn-lt"/>
              <a:cs typeface="Arial" panose="020B0604020202020204" pitchFamily="34" charset="0"/>
            </a:rPr>
            <a:t>2)  Select Deflector Option </a:t>
          </a:r>
        </a:p>
        <a:p>
          <a:r>
            <a:rPr lang="en-US" sz="1300" b="1" baseline="0">
              <a:latin typeface="+mn-lt"/>
              <a:cs typeface="Arial" panose="020B0604020202020204" pitchFamily="34" charset="0"/>
            </a:rPr>
            <a:t>3)  Select Mounting Flange Option      </a:t>
          </a:r>
          <a:r>
            <a:rPr lang="en-US" sz="1100" baseline="0"/>
            <a:t>	</a:t>
          </a:r>
          <a:endParaRPr lang="en-US" sz="1100"/>
        </a:p>
      </xdr:txBody>
    </xdr:sp>
    <xdr:clientData/>
  </xdr:twoCellAnchor>
  <xdr:twoCellAnchor>
    <xdr:from>
      <xdr:col>4</xdr:col>
      <xdr:colOff>1043666</xdr:colOff>
      <xdr:row>4</xdr:row>
      <xdr:rowOff>184513</xdr:rowOff>
    </xdr:from>
    <xdr:to>
      <xdr:col>9</xdr:col>
      <xdr:colOff>100691</xdr:colOff>
      <xdr:row>5</xdr:row>
      <xdr:rowOff>708387</xdr:rowOff>
    </xdr:to>
    <xdr:sp macro="" textlink="">
      <xdr:nvSpPr>
        <xdr:cNvPr id="6" name="TextBox 5">
          <a:extLst>
            <a:ext uri="{FF2B5EF4-FFF2-40B4-BE49-F238E27FC236}">
              <a16:creationId xmlns:a16="http://schemas.microsoft.com/office/drawing/2014/main" id="{02BF15D8-B15C-42E4-866C-19C13D52CD68}"/>
            </a:ext>
          </a:extLst>
        </xdr:cNvPr>
        <xdr:cNvSpPr txBox="1"/>
      </xdr:nvSpPr>
      <xdr:spPr>
        <a:xfrm>
          <a:off x="3253466" y="965563"/>
          <a:ext cx="2714625" cy="7238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300" b="1">
              <a:latin typeface="+mn-lt"/>
              <a:cs typeface="Arial" panose="020B0604020202020204" pitchFamily="34" charset="0"/>
            </a:rPr>
            <a:t>4)  Enter Quantity</a:t>
          </a:r>
        </a:p>
        <a:p>
          <a:r>
            <a:rPr lang="en-US" sz="1300" b="1">
              <a:latin typeface="+mn-lt"/>
              <a:cs typeface="Arial" panose="020B0604020202020204" pitchFamily="34" charset="0"/>
            </a:rPr>
            <a:t>5)  Enter GPM and PSI                                                6)  </a:t>
          </a:r>
          <a:r>
            <a:rPr lang="en-US" sz="1300" b="1" baseline="0">
              <a:solidFill>
                <a:schemeClr val="tx1"/>
              </a:solidFill>
              <a:effectLst/>
              <a:latin typeface="+mn-lt"/>
              <a:ea typeface="+mn-ea"/>
              <a:cs typeface="+mn-cs"/>
            </a:rPr>
            <a:t>Check Foam Concentrate Type</a:t>
          </a:r>
          <a:endParaRPr lang="en-US" sz="1300">
            <a:effectLst/>
            <a:latin typeface="+mn-lt"/>
          </a:endParaRPr>
        </a:p>
        <a:p>
          <a:endParaRPr lang="en-US" sz="1000" b="1">
            <a:latin typeface="Arial" panose="020B0604020202020204" pitchFamily="34" charset="0"/>
            <a:cs typeface="Arial" panose="020B0604020202020204" pitchFamily="34" charset="0"/>
          </a:endParaRPr>
        </a:p>
      </xdr:txBody>
    </xdr:sp>
    <xdr:clientData/>
  </xdr:twoCellAnchor>
  <xdr:twoCellAnchor>
    <xdr:from>
      <xdr:col>9</xdr:col>
      <xdr:colOff>310242</xdr:colOff>
      <xdr:row>3</xdr:row>
      <xdr:rowOff>66675</xdr:rowOff>
    </xdr:from>
    <xdr:to>
      <xdr:col>16</xdr:col>
      <xdr:colOff>588373</xdr:colOff>
      <xdr:row>5</xdr:row>
      <xdr:rowOff>651238</xdr:rowOff>
    </xdr:to>
    <xdr:sp macro="" textlink="">
      <xdr:nvSpPr>
        <xdr:cNvPr id="7" name="TextBox 6">
          <a:extLst>
            <a:ext uri="{FF2B5EF4-FFF2-40B4-BE49-F238E27FC236}">
              <a16:creationId xmlns:a16="http://schemas.microsoft.com/office/drawing/2014/main" id="{7E6B41E1-48A3-4B41-B84D-3F1899CC4256}"/>
            </a:ext>
          </a:extLst>
        </xdr:cNvPr>
        <xdr:cNvSpPr txBox="1"/>
      </xdr:nvSpPr>
      <xdr:spPr>
        <a:xfrm>
          <a:off x="6177642" y="647700"/>
          <a:ext cx="4364356" cy="9846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baseline="0">
              <a:solidFill>
                <a:srgbClr val="FF0000"/>
              </a:solidFill>
              <a:effectLst/>
              <a:latin typeface="+mn-lt"/>
              <a:ea typeface="+mn-ea"/>
              <a:cs typeface="+mn-cs"/>
            </a:rPr>
            <a:t>Enter GPM and PSI to obtain orifice size.  If GPM and PSI entered are suitable for size selected, orifice size will populate.  If not, you may need to change the GPM or PSI, or change to a different size foam chamber.*</a:t>
          </a:r>
          <a:endParaRPr lang="en-US" sz="1400">
            <a:solidFill>
              <a:srgbClr val="FF0000"/>
            </a:solidFill>
            <a:effectLst/>
          </a:endParaRPr>
        </a:p>
        <a:p>
          <a:r>
            <a:rPr lang="en-US" sz="1100" baseline="0">
              <a:solidFill>
                <a:schemeClr val="tx1"/>
              </a:solidFill>
              <a:effectLst/>
              <a:latin typeface="+mn-lt"/>
              <a:ea typeface="+mn-ea"/>
              <a:cs typeface="+mn-cs"/>
            </a:rPr>
            <a:t>	</a:t>
          </a:r>
          <a:endParaRPr lang="en-US" sz="1000">
            <a:effectLst/>
          </a:endParaRPr>
        </a:p>
        <a:p>
          <a:r>
            <a:rPr lang="en-US" sz="1100" baseline="0"/>
            <a:t>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142875</xdr:colOff>
      <xdr:row>4</xdr:row>
      <xdr:rowOff>173356</xdr:rowOff>
    </xdr:from>
    <xdr:to>
      <xdr:col>5</xdr:col>
      <xdr:colOff>42969</xdr:colOff>
      <xdr:row>6</xdr:row>
      <xdr:rowOff>13063</xdr:rowOff>
    </xdr:to>
    <xdr:sp macro="" textlink="">
      <xdr:nvSpPr>
        <xdr:cNvPr id="2" name="TextBox 1">
          <a:extLst>
            <a:ext uri="{FF2B5EF4-FFF2-40B4-BE49-F238E27FC236}">
              <a16:creationId xmlns:a16="http://schemas.microsoft.com/office/drawing/2014/main" id="{E05CED73-FF9A-47BF-BE9E-13871B1713A3}"/>
            </a:ext>
          </a:extLst>
        </xdr:cNvPr>
        <xdr:cNvSpPr txBox="1"/>
      </xdr:nvSpPr>
      <xdr:spPr>
        <a:xfrm>
          <a:off x="409575" y="931546"/>
          <a:ext cx="3165264" cy="761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300" b="1">
              <a:latin typeface="+mn-lt"/>
              <a:cs typeface="Arial" panose="020B0604020202020204" pitchFamily="34" charset="0"/>
            </a:rPr>
            <a:t>1)  Select Desired</a:t>
          </a:r>
          <a:r>
            <a:rPr lang="en-US" sz="1300" b="1" baseline="0">
              <a:latin typeface="+mn-lt"/>
              <a:cs typeface="Arial" panose="020B0604020202020204" pitchFamily="34" charset="0"/>
            </a:rPr>
            <a:t> Material &amp; Flange</a:t>
          </a:r>
        </a:p>
        <a:p>
          <a:r>
            <a:rPr lang="en-US" sz="1300" b="1" baseline="0">
              <a:latin typeface="+mn-lt"/>
              <a:cs typeface="Arial" panose="020B0604020202020204" pitchFamily="34" charset="0"/>
            </a:rPr>
            <a:t>2)  Select Deflector Option </a:t>
          </a:r>
        </a:p>
        <a:p>
          <a:r>
            <a:rPr lang="en-US" sz="1300" b="1" baseline="0">
              <a:latin typeface="+mn-lt"/>
              <a:cs typeface="Arial" panose="020B0604020202020204" pitchFamily="34" charset="0"/>
            </a:rPr>
            <a:t>3)  Select Mounting Flange Option      </a:t>
          </a:r>
          <a:r>
            <a:rPr lang="en-US" sz="1100" baseline="0"/>
            <a:t>	</a:t>
          </a:r>
          <a:endParaRPr lang="en-US" sz="1100"/>
        </a:p>
      </xdr:txBody>
    </xdr:sp>
    <xdr:clientData/>
  </xdr:twoCellAnchor>
  <xdr:twoCellAnchor>
    <xdr:from>
      <xdr:col>4</xdr:col>
      <xdr:colOff>1043666</xdr:colOff>
      <xdr:row>4</xdr:row>
      <xdr:rowOff>184513</xdr:rowOff>
    </xdr:from>
    <xdr:to>
      <xdr:col>9</xdr:col>
      <xdr:colOff>100691</xdr:colOff>
      <xdr:row>5</xdr:row>
      <xdr:rowOff>708387</xdr:rowOff>
    </xdr:to>
    <xdr:sp macro="" textlink="">
      <xdr:nvSpPr>
        <xdr:cNvPr id="3" name="TextBox 2">
          <a:extLst>
            <a:ext uri="{FF2B5EF4-FFF2-40B4-BE49-F238E27FC236}">
              <a16:creationId xmlns:a16="http://schemas.microsoft.com/office/drawing/2014/main" id="{3B94EAE4-CEE9-4CDB-ADC4-05B836D5E0AE}"/>
            </a:ext>
          </a:extLst>
        </xdr:cNvPr>
        <xdr:cNvSpPr txBox="1"/>
      </xdr:nvSpPr>
      <xdr:spPr>
        <a:xfrm>
          <a:off x="3440156" y="942703"/>
          <a:ext cx="3023235" cy="714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300" b="1">
              <a:latin typeface="+mn-lt"/>
              <a:cs typeface="Arial" panose="020B0604020202020204" pitchFamily="34" charset="0"/>
            </a:rPr>
            <a:t>4)  Enter Quantity</a:t>
          </a:r>
        </a:p>
        <a:p>
          <a:r>
            <a:rPr lang="en-US" sz="1300" b="1">
              <a:latin typeface="+mn-lt"/>
              <a:cs typeface="Arial" panose="020B0604020202020204" pitchFamily="34" charset="0"/>
            </a:rPr>
            <a:t>5)  Enter GPM and PSI                                                6)  </a:t>
          </a:r>
          <a:r>
            <a:rPr lang="en-US" sz="1300" b="1" baseline="0">
              <a:solidFill>
                <a:schemeClr val="tx1"/>
              </a:solidFill>
              <a:effectLst/>
              <a:latin typeface="+mn-lt"/>
              <a:ea typeface="+mn-ea"/>
              <a:cs typeface="+mn-cs"/>
            </a:rPr>
            <a:t>Check Foam Concentrate Type</a:t>
          </a:r>
          <a:endParaRPr lang="en-US" sz="1300">
            <a:effectLst/>
            <a:latin typeface="+mn-lt"/>
          </a:endParaRPr>
        </a:p>
        <a:p>
          <a:endParaRPr lang="en-US" sz="1000" b="1">
            <a:latin typeface="Arial" panose="020B0604020202020204" pitchFamily="34" charset="0"/>
            <a:cs typeface="Arial" panose="020B0604020202020204" pitchFamily="34" charset="0"/>
          </a:endParaRPr>
        </a:p>
      </xdr:txBody>
    </xdr:sp>
    <xdr:clientData/>
  </xdr:twoCellAnchor>
  <xdr:twoCellAnchor>
    <xdr:from>
      <xdr:col>9</xdr:col>
      <xdr:colOff>310242</xdr:colOff>
      <xdr:row>3</xdr:row>
      <xdr:rowOff>66675</xdr:rowOff>
    </xdr:from>
    <xdr:to>
      <xdr:col>16</xdr:col>
      <xdr:colOff>588373</xdr:colOff>
      <xdr:row>5</xdr:row>
      <xdr:rowOff>651238</xdr:rowOff>
    </xdr:to>
    <xdr:sp macro="" textlink="">
      <xdr:nvSpPr>
        <xdr:cNvPr id="4" name="TextBox 3">
          <a:extLst>
            <a:ext uri="{FF2B5EF4-FFF2-40B4-BE49-F238E27FC236}">
              <a16:creationId xmlns:a16="http://schemas.microsoft.com/office/drawing/2014/main" id="{94351B7D-8039-43B1-BAD2-FFB39EE4870E}"/>
            </a:ext>
          </a:extLst>
        </xdr:cNvPr>
        <xdr:cNvSpPr txBox="1"/>
      </xdr:nvSpPr>
      <xdr:spPr>
        <a:xfrm>
          <a:off x="6672942" y="634365"/>
          <a:ext cx="4709161" cy="965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baseline="0">
              <a:solidFill>
                <a:srgbClr val="FF0000"/>
              </a:solidFill>
              <a:effectLst/>
              <a:latin typeface="+mn-lt"/>
              <a:ea typeface="+mn-ea"/>
              <a:cs typeface="+mn-cs"/>
            </a:rPr>
            <a:t>Enter GPM and PSI to obtain orifice size.  If GPM and PSI entered are suitable for size selected, orifice size will populate.  If not, you may need to change the GPM or PSI, or change to a different size foam chamber.*</a:t>
          </a:r>
          <a:endParaRPr lang="en-US" sz="1400">
            <a:solidFill>
              <a:srgbClr val="FF0000"/>
            </a:solidFill>
            <a:effectLst/>
          </a:endParaRPr>
        </a:p>
        <a:p>
          <a:r>
            <a:rPr lang="en-US" sz="1100" baseline="0">
              <a:solidFill>
                <a:schemeClr val="tx1"/>
              </a:solidFill>
              <a:effectLst/>
              <a:latin typeface="+mn-lt"/>
              <a:ea typeface="+mn-ea"/>
              <a:cs typeface="+mn-cs"/>
            </a:rPr>
            <a:t>	</a:t>
          </a:r>
          <a:endParaRPr lang="en-US" sz="1000">
            <a:effectLst/>
          </a:endParaRPr>
        </a:p>
        <a:p>
          <a:r>
            <a:rPr lang="en-US" sz="1100" baseline="0"/>
            <a: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E56B8-B44A-4731-8EE1-288881616D51}">
  <sheetPr>
    <tabColor rgb="FFFF0000"/>
    <pageSetUpPr fitToPage="1"/>
  </sheetPr>
  <dimension ref="A1:AE79"/>
  <sheetViews>
    <sheetView showGridLines="0" zoomScaleNormal="100" workbookViewId="0">
      <selection activeCell="J25" sqref="J25:K28"/>
    </sheetView>
  </sheetViews>
  <sheetFormatPr defaultRowHeight="14.4" x14ac:dyDescent="0.55000000000000004"/>
  <cols>
    <col min="1" max="1" width="3.68359375" customWidth="1"/>
    <col min="2" max="2" width="6.41796875" customWidth="1"/>
    <col min="3" max="3" width="19.15625" bestFit="1" customWidth="1"/>
    <col min="4" max="4" width="3.83984375" customWidth="1"/>
    <col min="5" max="5" width="15.68359375" style="14" customWidth="1"/>
    <col min="6" max="6" width="3.26171875" customWidth="1"/>
    <col min="7" max="7" width="19.15625" customWidth="1"/>
    <col min="8" max="8" width="3.83984375" style="3" customWidth="1"/>
    <col min="9" max="9" width="12.83984375" style="3" customWidth="1"/>
    <col min="10" max="10" width="8.15625" customWidth="1"/>
    <col min="11" max="11" width="3.83984375" customWidth="1"/>
    <col min="12" max="12" width="12.68359375" style="3" customWidth="1"/>
    <col min="13" max="13" width="8.83984375" customWidth="1"/>
    <col min="15" max="15" width="8.83984375" customWidth="1"/>
    <col min="16" max="17" width="9.68359375" customWidth="1"/>
    <col min="18" max="18" width="3.68359375" customWidth="1"/>
    <col min="20" max="20" width="9.15625" hidden="1" customWidth="1"/>
    <col min="21" max="21" width="30.15625" hidden="1" customWidth="1"/>
    <col min="22" max="22" width="27" hidden="1" customWidth="1"/>
    <col min="23" max="23" width="19.68359375" hidden="1" customWidth="1"/>
    <col min="24" max="24" width="34.41796875" hidden="1" customWidth="1"/>
    <col min="25" max="25" width="27" hidden="1" customWidth="1"/>
    <col min="26" max="26" width="19.68359375" hidden="1" customWidth="1"/>
    <col min="27" max="30" width="9.15625" hidden="1" customWidth="1"/>
  </cols>
  <sheetData>
    <row r="1" spans="1:31" x14ac:dyDescent="0.55000000000000004">
      <c r="A1" s="49"/>
      <c r="B1" s="50"/>
      <c r="C1" s="50"/>
      <c r="D1" s="50"/>
      <c r="E1" s="51"/>
      <c r="F1" s="50"/>
      <c r="G1" s="50"/>
      <c r="H1" s="52"/>
      <c r="I1" s="52"/>
      <c r="J1" s="50"/>
      <c r="K1" s="50"/>
      <c r="L1" s="52"/>
      <c r="M1" s="50"/>
      <c r="N1" s="50"/>
      <c r="O1" s="50"/>
      <c r="P1" s="50"/>
      <c r="Q1" s="50"/>
      <c r="R1" s="53"/>
    </row>
    <row r="2" spans="1:31" ht="17.7" x14ac:dyDescent="0.55000000000000004">
      <c r="A2" s="54"/>
      <c r="B2" s="295" t="s">
        <v>181</v>
      </c>
      <c r="C2" s="295"/>
      <c r="D2" s="295"/>
      <c r="E2" s="295"/>
      <c r="F2" s="295"/>
      <c r="G2" s="295"/>
      <c r="H2" s="295"/>
      <c r="I2" s="295"/>
      <c r="J2" s="295"/>
      <c r="K2" s="295"/>
      <c r="L2" s="295"/>
      <c r="M2" s="295"/>
      <c r="N2" s="295"/>
      <c r="O2" s="295"/>
      <c r="P2" s="295"/>
      <c r="Q2" s="295"/>
      <c r="R2" s="55"/>
    </row>
    <row r="3" spans="1:31" ht="12.75" customHeight="1" thickBot="1" x14ac:dyDescent="0.6">
      <c r="A3" s="54"/>
      <c r="B3" s="56"/>
      <c r="C3" s="57"/>
      <c r="D3" s="57"/>
      <c r="E3" s="58"/>
      <c r="F3" s="57"/>
      <c r="G3" s="57"/>
      <c r="H3" s="57"/>
      <c r="I3" s="57"/>
      <c r="J3" s="57"/>
      <c r="K3" s="57"/>
      <c r="L3" s="57"/>
      <c r="M3" s="57"/>
      <c r="N3" s="57"/>
      <c r="O3" s="24"/>
      <c r="P3" s="59"/>
      <c r="Q3" s="59"/>
      <c r="R3" s="55"/>
    </row>
    <row r="4" spans="1:31" ht="15" x14ac:dyDescent="0.55000000000000004">
      <c r="A4" s="54"/>
      <c r="B4" s="303" t="s">
        <v>0</v>
      </c>
      <c r="C4" s="304"/>
      <c r="D4" s="304"/>
      <c r="E4" s="304"/>
      <c r="F4" s="304"/>
      <c r="G4" s="304"/>
      <c r="H4" s="304"/>
      <c r="I4" s="304"/>
      <c r="J4" s="304"/>
      <c r="K4" s="304"/>
      <c r="L4" s="39"/>
      <c r="M4" s="39"/>
      <c r="N4" s="39"/>
      <c r="O4" s="39"/>
      <c r="P4" s="39"/>
      <c r="Q4" s="39"/>
      <c r="R4" s="55"/>
    </row>
    <row r="5" spans="1:31" ht="15" x14ac:dyDescent="0.55000000000000004">
      <c r="A5" s="54"/>
      <c r="B5" s="305" t="s">
        <v>1</v>
      </c>
      <c r="C5" s="306"/>
      <c r="D5" s="306"/>
      <c r="E5" s="306"/>
      <c r="F5" s="306"/>
      <c r="G5" s="306"/>
      <c r="H5" s="306"/>
      <c r="I5" s="306"/>
      <c r="J5" s="306"/>
      <c r="K5" s="306"/>
      <c r="L5" s="40"/>
      <c r="M5" s="40"/>
      <c r="N5" s="40"/>
      <c r="O5" s="40"/>
      <c r="P5" s="40"/>
      <c r="Q5" s="40"/>
      <c r="R5" s="55"/>
    </row>
    <row r="6" spans="1:31" ht="57.75" customHeight="1" thickBot="1" x14ac:dyDescent="0.6">
      <c r="A6" s="54"/>
      <c r="B6" s="296"/>
      <c r="C6" s="297"/>
      <c r="D6" s="297"/>
      <c r="E6" s="297"/>
      <c r="F6" s="297"/>
      <c r="G6" s="41"/>
      <c r="H6" s="298"/>
      <c r="I6" s="298"/>
      <c r="J6" s="298"/>
      <c r="K6" s="298"/>
      <c r="L6" s="298"/>
      <c r="M6" s="298"/>
      <c r="N6" s="298"/>
      <c r="O6" s="42"/>
      <c r="P6" s="42"/>
      <c r="Q6" s="42"/>
      <c r="R6" s="55"/>
    </row>
    <row r="7" spans="1:31" s="1" customFormat="1" ht="14.25" customHeight="1" x14ac:dyDescent="0.55000000000000004">
      <c r="A7" s="60"/>
      <c r="B7" s="56"/>
      <c r="C7" s="56"/>
      <c r="D7" s="56"/>
      <c r="E7" s="61"/>
      <c r="F7" s="56"/>
      <c r="G7" s="56"/>
      <c r="H7" s="62"/>
      <c r="I7" s="62"/>
      <c r="J7" s="56"/>
      <c r="K7" s="56"/>
      <c r="L7" s="62"/>
      <c r="M7" s="56"/>
      <c r="N7" s="56"/>
      <c r="O7" s="56"/>
      <c r="P7" s="56"/>
      <c r="Q7" s="56"/>
      <c r="R7" s="63"/>
    </row>
    <row r="8" spans="1:31" s="15" customFormat="1" ht="42.75" customHeight="1" x14ac:dyDescent="0.7">
      <c r="A8" s="64"/>
      <c r="B8" s="156" t="s">
        <v>9</v>
      </c>
      <c r="C8" s="255" t="s">
        <v>158</v>
      </c>
      <c r="D8" s="255"/>
      <c r="E8" s="155" t="s">
        <v>58</v>
      </c>
      <c r="F8" s="19"/>
      <c r="G8" s="155" t="s">
        <v>160</v>
      </c>
      <c r="H8" s="155"/>
      <c r="I8" s="155" t="s">
        <v>159</v>
      </c>
      <c r="J8" s="255" t="s">
        <v>162</v>
      </c>
      <c r="K8" s="255"/>
      <c r="L8" s="155" t="s">
        <v>161</v>
      </c>
      <c r="M8" s="156" t="s">
        <v>10</v>
      </c>
      <c r="N8" s="156" t="s">
        <v>185</v>
      </c>
      <c r="O8" s="156" t="s">
        <v>184</v>
      </c>
      <c r="P8" s="288" t="s">
        <v>183</v>
      </c>
      <c r="Q8" s="288"/>
      <c r="R8" s="65"/>
      <c r="U8" s="164" t="s">
        <v>163</v>
      </c>
      <c r="V8"/>
      <c r="W8"/>
      <c r="X8" s="163" t="s">
        <v>188</v>
      </c>
      <c r="Y8"/>
    </row>
    <row r="9" spans="1:31" x14ac:dyDescent="0.55000000000000004">
      <c r="A9" s="54"/>
      <c r="B9" s="288" t="s">
        <v>2</v>
      </c>
      <c r="C9" s="269" t="s">
        <v>243</v>
      </c>
      <c r="D9" s="284"/>
      <c r="E9" s="267" t="b">
        <f>IF(D9="X",'PN''S'!C1)</f>
        <v>0</v>
      </c>
      <c r="F9" s="289"/>
      <c r="G9" s="17" t="s">
        <v>3</v>
      </c>
      <c r="H9" s="104"/>
      <c r="I9" s="146" t="b">
        <f>IF(H9="X",'PN''S'!C23)</f>
        <v>0</v>
      </c>
      <c r="J9" s="299"/>
      <c r="K9" s="300"/>
      <c r="L9" s="277" t="b">
        <f>IF(J9="Y",'PN''S'!C66)</f>
        <v>0</v>
      </c>
      <c r="M9" s="266"/>
      <c r="N9" s="266"/>
      <c r="O9" s="266"/>
      <c r="P9" s="256" t="str">
        <f>V22</f>
        <v>NOT POSSIBLE</v>
      </c>
      <c r="Q9" s="257"/>
      <c r="R9" s="55"/>
      <c r="S9" s="186" t="s">
        <v>227</v>
      </c>
      <c r="U9" s="9" t="s">
        <v>14</v>
      </c>
      <c r="V9" s="9"/>
      <c r="X9" s="9" t="s">
        <v>14</v>
      </c>
      <c r="Y9" s="9"/>
    </row>
    <row r="10" spans="1:31" ht="15" customHeight="1" thickBot="1" x14ac:dyDescent="0.6">
      <c r="A10" s="54"/>
      <c r="B10" s="288"/>
      <c r="C10" s="270"/>
      <c r="D10" s="285"/>
      <c r="E10" s="268"/>
      <c r="F10" s="290"/>
      <c r="G10" s="73" t="s">
        <v>4</v>
      </c>
      <c r="H10" s="106"/>
      <c r="I10" s="147" t="b">
        <f>IF(H10="X",'PN''S'!C33)</f>
        <v>0</v>
      </c>
      <c r="J10" s="301"/>
      <c r="K10" s="302"/>
      <c r="L10" s="276"/>
      <c r="M10" s="263"/>
      <c r="N10" s="263"/>
      <c r="O10" s="263"/>
      <c r="P10" s="258"/>
      <c r="Q10" s="259"/>
      <c r="R10" s="55"/>
      <c r="S10" t="s">
        <v>228</v>
      </c>
      <c r="U10" t="s">
        <v>182</v>
      </c>
      <c r="V10" s="44">
        <f>'2.5" Foam Chambers'!N9</f>
        <v>0</v>
      </c>
      <c r="X10" t="s">
        <v>182</v>
      </c>
      <c r="Y10" s="44">
        <f>'2.5" Foam Chambers'!N20</f>
        <v>0</v>
      </c>
      <c r="AE10" t="s">
        <v>231</v>
      </c>
    </row>
    <row r="11" spans="1:31" ht="15" customHeight="1" x14ac:dyDescent="0.55000000000000004">
      <c r="A11" s="54"/>
      <c r="B11" s="288"/>
      <c r="C11" s="292" t="s">
        <v>243</v>
      </c>
      <c r="D11" s="293"/>
      <c r="E11" s="294" t="b">
        <f>IF(D11="X",'PN''S'!C1)</f>
        <v>0</v>
      </c>
      <c r="F11" s="291"/>
      <c r="G11" s="74" t="s">
        <v>3</v>
      </c>
      <c r="H11" s="107"/>
      <c r="I11" s="148" t="b">
        <f>IF(H11="X",'PN''S'!C23)</f>
        <v>0</v>
      </c>
      <c r="J11" s="307"/>
      <c r="K11" s="308"/>
      <c r="L11" s="275" t="b">
        <f>IF(J11="Y",'PN''S'!C66)</f>
        <v>0</v>
      </c>
      <c r="M11" s="262"/>
      <c r="N11" s="262"/>
      <c r="O11" s="262"/>
      <c r="P11" s="260" t="str">
        <f>V40</f>
        <v>NOT POSSIBLE</v>
      </c>
      <c r="Q11" s="261"/>
      <c r="R11" s="55"/>
      <c r="S11" s="186" t="s">
        <v>229</v>
      </c>
      <c r="U11" s="5"/>
      <c r="V11" s="6" t="s">
        <v>16</v>
      </c>
      <c r="X11" s="5"/>
      <c r="Y11" s="6" t="s">
        <v>16</v>
      </c>
    </row>
    <row r="12" spans="1:31" ht="15" customHeight="1" thickBot="1" x14ac:dyDescent="0.6">
      <c r="A12" s="54"/>
      <c r="B12" s="288"/>
      <c r="C12" s="270"/>
      <c r="D12" s="285"/>
      <c r="E12" s="268"/>
      <c r="F12" s="290"/>
      <c r="G12" s="75" t="s">
        <v>4</v>
      </c>
      <c r="H12" s="110"/>
      <c r="I12" s="147" t="b">
        <f>IF(H12="X",'PN''S'!C33)</f>
        <v>0</v>
      </c>
      <c r="J12" s="301"/>
      <c r="K12" s="302"/>
      <c r="L12" s="276"/>
      <c r="M12" s="263"/>
      <c r="N12" s="263"/>
      <c r="O12" s="263"/>
      <c r="P12" s="258"/>
      <c r="Q12" s="259"/>
      <c r="R12" s="55"/>
      <c r="S12" t="s">
        <v>230</v>
      </c>
      <c r="V12" s="5"/>
      <c r="Y12" s="5"/>
      <c r="AE12" t="s">
        <v>232</v>
      </c>
    </row>
    <row r="13" spans="1:31" x14ac:dyDescent="0.55000000000000004">
      <c r="A13" s="54"/>
      <c r="B13" s="288"/>
      <c r="C13" s="24"/>
      <c r="D13" s="24"/>
      <c r="E13" s="32"/>
      <c r="F13" s="24"/>
      <c r="G13" s="24"/>
      <c r="H13" s="25"/>
      <c r="I13" s="25"/>
      <c r="J13" s="24"/>
      <c r="K13" s="24"/>
      <c r="L13" s="25"/>
      <c r="M13" s="24"/>
      <c r="N13" s="24"/>
      <c r="O13" s="24"/>
      <c r="P13" s="76"/>
      <c r="Q13" s="76"/>
      <c r="R13" s="55"/>
      <c r="U13" t="s">
        <v>17</v>
      </c>
      <c r="V13" s="7" t="s">
        <v>2</v>
      </c>
      <c r="X13" t="s">
        <v>17</v>
      </c>
      <c r="Y13" s="7" t="s">
        <v>2</v>
      </c>
    </row>
    <row r="14" spans="1:31" ht="15" customHeight="1" x14ac:dyDescent="0.55000000000000004">
      <c r="A14" s="54"/>
      <c r="B14" s="288"/>
      <c r="C14" s="269" t="s">
        <v>244</v>
      </c>
      <c r="D14" s="284"/>
      <c r="E14" s="267" t="b">
        <f>IF(D14="X",'PN''S'!C6)</f>
        <v>0</v>
      </c>
      <c r="F14" s="289"/>
      <c r="G14" s="17" t="s">
        <v>3</v>
      </c>
      <c r="H14" s="104"/>
      <c r="I14" s="146" t="b">
        <f>IF(H14="X",'PN''S'!C28)</f>
        <v>0</v>
      </c>
      <c r="J14" s="299"/>
      <c r="K14" s="300"/>
      <c r="L14" s="277" t="b">
        <f>IF(J14="Y",'PN''S'!C67)</f>
        <v>0</v>
      </c>
      <c r="M14" s="266"/>
      <c r="N14" s="266"/>
      <c r="O14" s="266"/>
      <c r="P14" s="256" t="str">
        <f>V59</f>
        <v>NOT POSSIBLE</v>
      </c>
      <c r="Q14" s="257"/>
      <c r="R14" s="55"/>
      <c r="S14" s="186" t="s">
        <v>233</v>
      </c>
      <c r="V14" s="7" t="str">
        <f>IF(AND(36&lt;=V10,V10&lt;=226),"POSSIBLE","NOT POSSIBLE")</f>
        <v>NOT POSSIBLE</v>
      </c>
      <c r="Y14" s="7" t="str">
        <f>IF(AND(36&lt;=Y10,Y10&lt;=226),"POSSIBLE","NOT POSSIBLE")</f>
        <v>NOT POSSIBLE</v>
      </c>
    </row>
    <row r="15" spans="1:31" ht="15" customHeight="1" thickBot="1" x14ac:dyDescent="0.6">
      <c r="A15" s="54"/>
      <c r="B15" s="288"/>
      <c r="C15" s="270"/>
      <c r="D15" s="285"/>
      <c r="E15" s="268"/>
      <c r="F15" s="290"/>
      <c r="G15" s="73" t="s">
        <v>4</v>
      </c>
      <c r="H15" s="106"/>
      <c r="I15" s="147" t="b">
        <f>IF(H15="X",'PN''S'!C38)</f>
        <v>0</v>
      </c>
      <c r="J15" s="301"/>
      <c r="K15" s="302"/>
      <c r="L15" s="276"/>
      <c r="M15" s="263"/>
      <c r="N15" s="263"/>
      <c r="O15" s="263"/>
      <c r="P15" s="258"/>
      <c r="Q15" s="259"/>
      <c r="R15" s="55"/>
      <c r="S15" t="s">
        <v>234</v>
      </c>
      <c r="U15" s="5"/>
      <c r="V15" s="5"/>
      <c r="X15" s="5"/>
      <c r="Y15" s="5"/>
      <c r="AE15" t="s">
        <v>235</v>
      </c>
    </row>
    <row r="16" spans="1:31" ht="15" customHeight="1" x14ac:dyDescent="0.55000000000000004">
      <c r="A16" s="54"/>
      <c r="B16" s="288"/>
      <c r="C16" s="292" t="s">
        <v>244</v>
      </c>
      <c r="D16" s="293"/>
      <c r="E16" s="294" t="b">
        <f>IF(D16="X",'PN''S'!C6)</f>
        <v>0</v>
      </c>
      <c r="F16" s="291"/>
      <c r="G16" s="74" t="s">
        <v>3</v>
      </c>
      <c r="H16" s="107"/>
      <c r="I16" s="148" t="b">
        <f>IF(H16="X",'PN''S'!C28)</f>
        <v>0</v>
      </c>
      <c r="J16" s="307"/>
      <c r="K16" s="308"/>
      <c r="L16" s="275" t="b">
        <f>IF(J16="Y",'PN''S'!C67)</f>
        <v>0</v>
      </c>
      <c r="M16" s="262"/>
      <c r="N16" s="262"/>
      <c r="O16" s="262"/>
      <c r="P16" s="260" t="str">
        <f>V77</f>
        <v>NOT POSSIBLE</v>
      </c>
      <c r="Q16" s="261"/>
      <c r="R16" s="55"/>
      <c r="S16" s="186" t="s">
        <v>236</v>
      </c>
      <c r="U16" t="s">
        <v>21</v>
      </c>
      <c r="V16" s="45">
        <f>'2.5" Foam Chambers'!O9</f>
        <v>0</v>
      </c>
      <c r="X16" t="s">
        <v>21</v>
      </c>
      <c r="Y16" s="45">
        <f>'2.5" Foam Chambers'!O20</f>
        <v>0</v>
      </c>
    </row>
    <row r="17" spans="1:31" ht="15" customHeight="1" thickBot="1" x14ac:dyDescent="0.6">
      <c r="A17" s="54"/>
      <c r="B17" s="288"/>
      <c r="C17" s="270"/>
      <c r="D17" s="285"/>
      <c r="E17" s="268"/>
      <c r="F17" s="290"/>
      <c r="G17" s="75" t="s">
        <v>4</v>
      </c>
      <c r="H17" s="110" t="s">
        <v>257</v>
      </c>
      <c r="I17" s="147" t="str">
        <f>IF(H17="X",'PN''S'!C38)</f>
        <v>F20939</v>
      </c>
      <c r="J17" s="301"/>
      <c r="K17" s="302"/>
      <c r="L17" s="276"/>
      <c r="M17" s="263"/>
      <c r="N17" s="263"/>
      <c r="O17" s="263"/>
      <c r="P17" s="258"/>
      <c r="Q17" s="259"/>
      <c r="R17" s="55"/>
      <c r="S17" t="s">
        <v>237</v>
      </c>
      <c r="U17" s="5"/>
      <c r="V17" s="5"/>
      <c r="X17" s="5"/>
      <c r="Y17" s="5"/>
      <c r="AE17" t="s">
        <v>238</v>
      </c>
    </row>
    <row r="18" spans="1:31" ht="13.5" customHeight="1" x14ac:dyDescent="0.55000000000000004">
      <c r="A18" s="54"/>
      <c r="B18" s="24"/>
      <c r="C18" s="24"/>
      <c r="D18" s="24"/>
      <c r="E18" s="32"/>
      <c r="F18" s="24"/>
      <c r="G18" s="24"/>
      <c r="H18" s="25"/>
      <c r="I18" s="25"/>
      <c r="J18" s="24"/>
      <c r="K18" s="24"/>
      <c r="L18" s="25"/>
      <c r="M18" s="24"/>
      <c r="N18" s="24"/>
      <c r="O18" s="24"/>
      <c r="P18" s="76"/>
      <c r="Q18" s="76"/>
      <c r="R18" s="55"/>
      <c r="U18" s="2"/>
      <c r="V18" s="2"/>
      <c r="X18" s="2"/>
      <c r="Y18" s="2"/>
    </row>
    <row r="19" spans="1:31" s="15" customFormat="1" ht="42.75" customHeight="1" x14ac:dyDescent="0.55000000000000004">
      <c r="A19" s="64"/>
      <c r="B19" s="156" t="s">
        <v>9</v>
      </c>
      <c r="C19" s="255" t="s">
        <v>158</v>
      </c>
      <c r="D19" s="255"/>
      <c r="E19" s="155" t="s">
        <v>58</v>
      </c>
      <c r="F19" s="19"/>
      <c r="G19" s="155" t="s">
        <v>160</v>
      </c>
      <c r="H19" s="155"/>
      <c r="I19" s="155" t="s">
        <v>159</v>
      </c>
      <c r="J19" s="255" t="s">
        <v>162</v>
      </c>
      <c r="K19" s="255"/>
      <c r="L19" s="155" t="s">
        <v>161</v>
      </c>
      <c r="M19" s="156" t="s">
        <v>10</v>
      </c>
      <c r="N19" s="156" t="s">
        <v>185</v>
      </c>
      <c r="O19" s="156" t="s">
        <v>184</v>
      </c>
      <c r="P19" s="309" t="s">
        <v>183</v>
      </c>
      <c r="Q19" s="309"/>
      <c r="R19" s="65"/>
      <c r="U19"/>
      <c r="V19" s="6" t="s">
        <v>22</v>
      </c>
      <c r="W19"/>
      <c r="X19"/>
      <c r="Y19" s="6" t="s">
        <v>22</v>
      </c>
    </row>
    <row r="20" spans="1:31" ht="15" customHeight="1" x14ac:dyDescent="0.55000000000000004">
      <c r="A20" s="54"/>
      <c r="B20" s="288" t="s">
        <v>2</v>
      </c>
      <c r="C20" s="269" t="s">
        <v>168</v>
      </c>
      <c r="D20" s="284"/>
      <c r="E20" s="267" t="b">
        <f>IF(D20="X",'PN''S'!C11)</f>
        <v>0</v>
      </c>
      <c r="F20" s="289"/>
      <c r="G20" s="17" t="s">
        <v>3</v>
      </c>
      <c r="H20" s="116"/>
      <c r="I20" s="146" t="b">
        <f>IF(H20="X",'PN''S'!C44)</f>
        <v>0</v>
      </c>
      <c r="J20" s="299"/>
      <c r="K20" s="300"/>
      <c r="L20" s="277" t="b">
        <f>IF(J20="Y",'PN''S'!C69)</f>
        <v>0</v>
      </c>
      <c r="M20" s="266"/>
      <c r="N20" s="266"/>
      <c r="O20" s="266"/>
      <c r="P20" s="256" t="str">
        <f>Y22</f>
        <v>NOT POSSIBLE</v>
      </c>
      <c r="Q20" s="257"/>
      <c r="R20" s="55"/>
      <c r="V20" s="7" t="s">
        <v>2</v>
      </c>
      <c r="Y20" s="7" t="s">
        <v>2</v>
      </c>
    </row>
    <row r="21" spans="1:31" ht="15" customHeight="1" thickBot="1" x14ac:dyDescent="0.6">
      <c r="A21" s="54"/>
      <c r="B21" s="288"/>
      <c r="C21" s="270"/>
      <c r="D21" s="285"/>
      <c r="E21" s="268"/>
      <c r="F21" s="290"/>
      <c r="G21" s="73" t="s">
        <v>4</v>
      </c>
      <c r="H21" s="154"/>
      <c r="I21" s="146" t="b">
        <f>IF(H21="X",'PN''S'!C54)</f>
        <v>0</v>
      </c>
      <c r="J21" s="301"/>
      <c r="K21" s="302"/>
      <c r="L21" s="276"/>
      <c r="M21" s="263"/>
      <c r="N21" s="263"/>
      <c r="O21" s="263"/>
      <c r="P21" s="258"/>
      <c r="Q21" s="259"/>
      <c r="R21" s="55"/>
      <c r="U21" t="s">
        <v>23</v>
      </c>
      <c r="V21" s="8" t="str">
        <f>IF(V14="NOT POSSIBLE","NOT POSSIBLE",SQRT(V10/(29.8*0.615*SQRT(V16))))</f>
        <v>NOT POSSIBLE</v>
      </c>
      <c r="X21" t="s">
        <v>23</v>
      </c>
      <c r="Y21" s="8" t="str">
        <f>IF(Y14="NOT POSSIBLE","NOT POSSIBLE",SQRT(Y10/(29.8*0.615*SQRT(Y16))))</f>
        <v>NOT POSSIBLE</v>
      </c>
    </row>
    <row r="22" spans="1:31" ht="15" customHeight="1" x14ac:dyDescent="0.55000000000000004">
      <c r="A22" s="54"/>
      <c r="B22" s="288"/>
      <c r="C22" s="271" t="s">
        <v>168</v>
      </c>
      <c r="D22" s="273"/>
      <c r="E22" s="244" t="b">
        <f>IF(D22="X",'PN''S'!C11)</f>
        <v>0</v>
      </c>
      <c r="F22" s="291"/>
      <c r="G22" s="74" t="s">
        <v>3</v>
      </c>
      <c r="H22" s="118"/>
      <c r="I22" s="182" t="b">
        <f>IF(H22="X",'PN''S'!C44)</f>
        <v>0</v>
      </c>
      <c r="J22" s="307"/>
      <c r="K22" s="308"/>
      <c r="L22" s="275" t="b">
        <f>IF(J22="Y",'PN''S'!C69)</f>
        <v>0</v>
      </c>
      <c r="M22" s="262"/>
      <c r="N22" s="262"/>
      <c r="O22" s="262"/>
      <c r="P22" s="260" t="str">
        <f>Y40</f>
        <v>NOT POSSIBLE</v>
      </c>
      <c r="Q22" s="261"/>
      <c r="R22" s="55"/>
      <c r="U22" t="s">
        <v>24</v>
      </c>
      <c r="V22" s="243" t="str">
        <f>IF(V14="NOT POSSIBLE","NOT POSSIBLE",IF(AND(V14="Possible",0.6&lt;=V21,V21&lt;=1.05),V21,"CHG PRESS OR GPM"))</f>
        <v>NOT POSSIBLE</v>
      </c>
      <c r="X22" t="s">
        <v>24</v>
      </c>
      <c r="Y22" s="243" t="str">
        <f>IF(Y14="NOT POSSIBLE","NOT POSSIBLE",IF(AND(Y14="Possible",0.6&lt;=Y21,Y21&lt;=1.05),Y21,"CHG PRESS OR GPM"))</f>
        <v>NOT POSSIBLE</v>
      </c>
    </row>
    <row r="23" spans="1:31" ht="15" customHeight="1" thickBot="1" x14ac:dyDescent="0.6">
      <c r="A23" s="54"/>
      <c r="B23" s="288"/>
      <c r="C23" s="272"/>
      <c r="D23" s="274"/>
      <c r="E23" s="245"/>
      <c r="F23" s="290"/>
      <c r="G23" s="75" t="s">
        <v>4</v>
      </c>
      <c r="H23" s="119"/>
      <c r="I23" s="147" t="b">
        <f>IF(H23="X",'PN''S'!C54)</f>
        <v>0</v>
      </c>
      <c r="J23" s="301"/>
      <c r="K23" s="302"/>
      <c r="L23" s="276"/>
      <c r="M23" s="263"/>
      <c r="N23" s="263"/>
      <c r="O23" s="263"/>
      <c r="P23" s="258"/>
      <c r="Q23" s="259"/>
      <c r="R23" s="55"/>
      <c r="U23" s="2"/>
      <c r="V23" s="243"/>
      <c r="X23" s="2"/>
      <c r="Y23" s="243"/>
    </row>
    <row r="24" spans="1:31" ht="15" customHeight="1" x14ac:dyDescent="0.55000000000000004">
      <c r="A24" s="54"/>
      <c r="B24" s="288"/>
      <c r="C24" s="24"/>
      <c r="D24" s="66"/>
      <c r="E24" s="32"/>
      <c r="F24" s="24"/>
      <c r="G24" s="24"/>
      <c r="H24" s="67"/>
      <c r="I24" s="25"/>
      <c r="J24" s="24"/>
      <c r="K24" s="24"/>
      <c r="L24" s="25"/>
      <c r="M24" s="24"/>
      <c r="N24" s="24"/>
      <c r="O24" s="24"/>
      <c r="P24" s="77"/>
      <c r="Q24" s="77"/>
      <c r="R24" s="55"/>
      <c r="U24" s="2"/>
      <c r="V24" s="243"/>
      <c r="X24" s="2"/>
      <c r="Y24" s="243"/>
    </row>
    <row r="25" spans="1:31" ht="15" customHeight="1" x14ac:dyDescent="0.55000000000000004">
      <c r="A25" s="54"/>
      <c r="B25" s="288"/>
      <c r="C25" s="269" t="s">
        <v>169</v>
      </c>
      <c r="D25" s="284"/>
      <c r="E25" s="267" t="b">
        <f>IF(D25="X",'PN''S'!C16)</f>
        <v>0</v>
      </c>
      <c r="F25" s="289"/>
      <c r="G25" s="17" t="s">
        <v>3</v>
      </c>
      <c r="H25" s="116"/>
      <c r="I25" s="146" t="b">
        <f>IF(H25="X",'PN''S'!C49)</f>
        <v>0</v>
      </c>
      <c r="J25" s="282"/>
      <c r="K25" s="283"/>
      <c r="L25" s="277" t="b">
        <f>IF(J25="Y",'PN''S'!C70)</f>
        <v>0</v>
      </c>
      <c r="M25" s="266"/>
      <c r="N25" s="266"/>
      <c r="O25" s="266"/>
      <c r="P25" s="264" t="str">
        <f>Y59</f>
        <v>NOT POSSIBLE</v>
      </c>
      <c r="Q25" s="265"/>
      <c r="R25" s="55"/>
    </row>
    <row r="26" spans="1:31" ht="15" customHeight="1" thickBot="1" x14ac:dyDescent="0.75">
      <c r="A26" s="54"/>
      <c r="B26" s="288"/>
      <c r="C26" s="270"/>
      <c r="D26" s="285"/>
      <c r="E26" s="268"/>
      <c r="F26" s="290"/>
      <c r="G26" s="73" t="s">
        <v>4</v>
      </c>
      <c r="H26" s="119"/>
      <c r="I26" s="146" t="b">
        <f>IF(H26="X",'PN''S'!C59)</f>
        <v>0</v>
      </c>
      <c r="J26" s="280"/>
      <c r="K26" s="281"/>
      <c r="L26" s="276"/>
      <c r="M26" s="263"/>
      <c r="N26" s="263"/>
      <c r="O26" s="263"/>
      <c r="P26" s="258"/>
      <c r="Q26" s="259"/>
      <c r="R26" s="55"/>
      <c r="U26" s="164" t="s">
        <v>163</v>
      </c>
      <c r="X26" s="163" t="s">
        <v>188</v>
      </c>
    </row>
    <row r="27" spans="1:31" ht="15" customHeight="1" x14ac:dyDescent="0.55000000000000004">
      <c r="A27" s="54"/>
      <c r="B27" s="288"/>
      <c r="C27" s="271" t="s">
        <v>169</v>
      </c>
      <c r="D27" s="273"/>
      <c r="E27" s="244" t="b">
        <f>IF(D27="X",'PN''S'!C16)</f>
        <v>0</v>
      </c>
      <c r="F27" s="291"/>
      <c r="G27" s="74" t="s">
        <v>3</v>
      </c>
      <c r="H27" s="118"/>
      <c r="I27" s="182" t="b">
        <f>IF(H27="X",'PN''S'!C49)</f>
        <v>0</v>
      </c>
      <c r="J27" s="278"/>
      <c r="K27" s="279"/>
      <c r="L27" s="275" t="b">
        <f>IF(J27="Y",'PN''S'!C70)</f>
        <v>0</v>
      </c>
      <c r="M27" s="262"/>
      <c r="N27" s="262"/>
      <c r="O27" s="262"/>
      <c r="P27" s="260" t="str">
        <f>Y77</f>
        <v>NOT POSSIBLE</v>
      </c>
      <c r="Q27" s="261"/>
      <c r="R27" s="55"/>
      <c r="U27" s="9" t="s">
        <v>14</v>
      </c>
      <c r="V27" s="9"/>
      <c r="X27" s="9" t="s">
        <v>14</v>
      </c>
      <c r="Y27" s="9"/>
    </row>
    <row r="28" spans="1:31" ht="15" customHeight="1" thickBot="1" x14ac:dyDescent="0.6">
      <c r="A28" s="54"/>
      <c r="B28" s="288"/>
      <c r="C28" s="272"/>
      <c r="D28" s="274"/>
      <c r="E28" s="245"/>
      <c r="F28" s="290"/>
      <c r="G28" s="75" t="s">
        <v>4</v>
      </c>
      <c r="H28" s="119"/>
      <c r="I28" s="147" t="b">
        <f>IF(H28="X",'PN''S'!C59)</f>
        <v>0</v>
      </c>
      <c r="J28" s="280"/>
      <c r="K28" s="281"/>
      <c r="L28" s="276"/>
      <c r="M28" s="263"/>
      <c r="N28" s="263"/>
      <c r="O28" s="263"/>
      <c r="P28" s="258"/>
      <c r="Q28" s="259"/>
      <c r="R28" s="55"/>
      <c r="U28" t="s">
        <v>182</v>
      </c>
      <c r="V28" s="44">
        <f>'2.5" Foam Chambers'!N11</f>
        <v>0</v>
      </c>
      <c r="X28" t="s">
        <v>182</v>
      </c>
      <c r="Y28" s="44">
        <f>'2.5" Foam Chambers'!N22</f>
        <v>0</v>
      </c>
    </row>
    <row r="29" spans="1:31" ht="15.75" customHeight="1" x14ac:dyDescent="0.55000000000000004">
      <c r="A29" s="54"/>
      <c r="B29" s="24"/>
      <c r="C29" s="24"/>
      <c r="D29" s="24"/>
      <c r="E29" s="32"/>
      <c r="F29" s="24"/>
      <c r="G29" s="24"/>
      <c r="H29" s="25"/>
      <c r="I29" s="25"/>
      <c r="J29" s="24"/>
      <c r="K29" s="24"/>
      <c r="L29" s="25"/>
      <c r="M29" s="24"/>
      <c r="N29" s="24"/>
      <c r="O29" s="24"/>
      <c r="P29" s="24"/>
      <c r="Q29" s="24"/>
      <c r="R29" s="55"/>
      <c r="U29" s="5"/>
      <c r="V29" s="6" t="s">
        <v>16</v>
      </c>
      <c r="X29" s="5"/>
      <c r="Y29" s="6" t="s">
        <v>16</v>
      </c>
    </row>
    <row r="30" spans="1:31" ht="17.25" customHeight="1" x14ac:dyDescent="0.55000000000000004">
      <c r="A30" s="54"/>
      <c r="B30" s="24"/>
      <c r="C30" s="241" t="s">
        <v>8</v>
      </c>
      <c r="D30" s="241"/>
      <c r="E30" s="242" t="s">
        <v>246</v>
      </c>
      <c r="F30" s="242"/>
      <c r="G30" s="242"/>
      <c r="H30" s="242"/>
      <c r="I30" s="242"/>
      <c r="J30" s="20"/>
      <c r="K30" s="22"/>
      <c r="L30" s="21"/>
      <c r="M30" s="22"/>
      <c r="N30" s="22"/>
      <c r="O30" s="22"/>
      <c r="P30" s="22"/>
      <c r="Q30" s="23"/>
      <c r="R30" s="55"/>
      <c r="V30" s="5"/>
      <c r="Y30" s="5"/>
    </row>
    <row r="31" spans="1:31" ht="15" customHeight="1" x14ac:dyDescent="0.7">
      <c r="A31" s="54"/>
      <c r="B31" s="24"/>
      <c r="C31" s="18" t="s">
        <v>5</v>
      </c>
      <c r="D31" s="104"/>
      <c r="E31" s="242"/>
      <c r="F31" s="242"/>
      <c r="G31" s="242"/>
      <c r="H31" s="242"/>
      <c r="I31" s="242"/>
      <c r="J31" s="37" t="s">
        <v>165</v>
      </c>
      <c r="K31" s="24"/>
      <c r="L31" s="24"/>
      <c r="M31" s="24"/>
      <c r="N31" s="24"/>
      <c r="O31" s="24"/>
      <c r="P31" s="24"/>
      <c r="Q31" s="26"/>
      <c r="R31" s="55"/>
      <c r="U31" t="s">
        <v>17</v>
      </c>
      <c r="V31" s="7" t="s">
        <v>2</v>
      </c>
      <c r="X31" t="s">
        <v>17</v>
      </c>
      <c r="Y31" s="7" t="s">
        <v>2</v>
      </c>
    </row>
    <row r="32" spans="1:31" ht="15" customHeight="1" x14ac:dyDescent="0.6">
      <c r="A32" s="54"/>
      <c r="B32" s="24"/>
      <c r="C32" s="18" t="s">
        <v>6</v>
      </c>
      <c r="D32" s="104"/>
      <c r="E32" s="242"/>
      <c r="F32" s="242"/>
      <c r="G32" s="242"/>
      <c r="H32" s="242"/>
      <c r="I32" s="242"/>
      <c r="J32" s="34"/>
      <c r="K32" s="25"/>
      <c r="L32" s="24"/>
      <c r="M32" s="24"/>
      <c r="N32" s="24"/>
      <c r="O32" s="24"/>
      <c r="P32" s="24"/>
      <c r="Q32" s="26"/>
      <c r="R32" s="55"/>
      <c r="V32" s="7" t="str">
        <f>IF(AND(36&lt;=V28,V28&lt;=226),"POSSIBLE","NOT POSSIBLE")</f>
        <v>NOT POSSIBLE</v>
      </c>
      <c r="Y32" s="7" t="str">
        <f>IF(AND(36&lt;=Y28,Y28&lt;=226),"POSSIBLE","NOT POSSIBLE")</f>
        <v>NOT POSSIBLE</v>
      </c>
    </row>
    <row r="33" spans="1:25" ht="15" customHeight="1" x14ac:dyDescent="0.6">
      <c r="A33" s="54"/>
      <c r="B33" s="24"/>
      <c r="C33" s="18" t="s">
        <v>7</v>
      </c>
      <c r="D33" s="104"/>
      <c r="E33" s="242"/>
      <c r="F33" s="242"/>
      <c r="G33" s="242"/>
      <c r="H33" s="242"/>
      <c r="I33" s="242"/>
      <c r="J33" s="38" t="s">
        <v>170</v>
      </c>
      <c r="K33" s="24"/>
      <c r="L33" s="33"/>
      <c r="M33" s="33"/>
      <c r="N33" s="33"/>
      <c r="O33" s="24"/>
      <c r="P33" s="29" t="s">
        <v>175</v>
      </c>
      <c r="Q33" s="30" t="s">
        <v>172</v>
      </c>
      <c r="R33" s="55"/>
      <c r="U33" s="5"/>
      <c r="V33" s="5"/>
      <c r="X33" s="5"/>
      <c r="Y33" s="5"/>
    </row>
    <row r="34" spans="1:25" ht="17.25" customHeight="1" x14ac:dyDescent="0.65">
      <c r="A34" s="54"/>
      <c r="B34" s="24"/>
      <c r="C34" s="24"/>
      <c r="D34" s="24"/>
      <c r="E34" s="242"/>
      <c r="F34" s="242"/>
      <c r="G34" s="242"/>
      <c r="H34" s="242"/>
      <c r="I34" s="242"/>
      <c r="J34" s="246" t="s">
        <v>164</v>
      </c>
      <c r="K34" s="247"/>
      <c r="L34" s="247"/>
      <c r="M34" s="252"/>
      <c r="N34" s="252"/>
      <c r="O34" s="157" t="s">
        <v>166</v>
      </c>
      <c r="P34" s="134"/>
      <c r="Q34" s="135"/>
      <c r="R34" s="55"/>
      <c r="U34" t="s">
        <v>21</v>
      </c>
      <c r="V34" s="45">
        <f>'2.5" Foam Chambers'!O11</f>
        <v>0</v>
      </c>
      <c r="X34" t="s">
        <v>21</v>
      </c>
      <c r="Y34" s="45">
        <f>'2.5" Foam Chambers'!O22</f>
        <v>0</v>
      </c>
    </row>
    <row r="35" spans="1:25" ht="16.8" x14ac:dyDescent="0.65">
      <c r="A35" s="54"/>
      <c r="B35" s="24"/>
      <c r="C35" s="24"/>
      <c r="D35" s="24"/>
      <c r="E35" s="32"/>
      <c r="F35" s="24"/>
      <c r="G35" s="24"/>
      <c r="H35" s="25"/>
      <c r="I35" s="24"/>
      <c r="J35" s="246" t="s">
        <v>164</v>
      </c>
      <c r="K35" s="247"/>
      <c r="L35" s="247"/>
      <c r="M35" s="248"/>
      <c r="N35" s="248"/>
      <c r="O35" s="157" t="s">
        <v>167</v>
      </c>
      <c r="P35" s="134"/>
      <c r="Q35" s="135"/>
      <c r="R35" s="55"/>
      <c r="U35" s="5"/>
      <c r="V35" s="5"/>
      <c r="X35" s="5"/>
      <c r="Y35" s="5"/>
    </row>
    <row r="36" spans="1:25" ht="18" customHeight="1" x14ac:dyDescent="0.6">
      <c r="A36" s="54"/>
      <c r="B36" s="153"/>
      <c r="C36" s="158" t="s">
        <v>191</v>
      </c>
      <c r="D36" s="287"/>
      <c r="E36" s="287"/>
      <c r="F36" s="287"/>
      <c r="G36" s="287"/>
      <c r="H36" s="287"/>
      <c r="I36" s="25"/>
      <c r="J36" s="34"/>
      <c r="K36" s="25"/>
      <c r="L36" s="25"/>
      <c r="M36" s="24"/>
      <c r="N36" s="24"/>
      <c r="O36" s="157" t="s">
        <v>190</v>
      </c>
      <c r="P36" s="253" t="s">
        <v>224</v>
      </c>
      <c r="Q36" s="254"/>
      <c r="R36" s="55"/>
      <c r="U36" s="2"/>
      <c r="V36" s="2"/>
      <c r="X36" s="2"/>
      <c r="Y36" s="2"/>
    </row>
    <row r="37" spans="1:25" ht="15.6" x14ac:dyDescent="0.6">
      <c r="A37" s="54"/>
      <c r="B37" s="153"/>
      <c r="C37" s="24"/>
      <c r="D37" s="24"/>
      <c r="E37" s="32"/>
      <c r="F37" s="24"/>
      <c r="G37" s="24"/>
      <c r="H37" s="25"/>
      <c r="I37" s="25"/>
      <c r="J37" s="38" t="s">
        <v>171</v>
      </c>
      <c r="K37" s="24"/>
      <c r="L37" s="33"/>
      <c r="M37" s="33"/>
      <c r="N37" s="33"/>
      <c r="O37" s="31"/>
      <c r="P37" s="29" t="s">
        <v>175</v>
      </c>
      <c r="Q37" s="30" t="s">
        <v>172</v>
      </c>
      <c r="R37" s="55"/>
      <c r="V37" s="6" t="s">
        <v>22</v>
      </c>
      <c r="Y37" s="6" t="s">
        <v>22</v>
      </c>
    </row>
    <row r="38" spans="1:25" ht="18" customHeight="1" x14ac:dyDescent="0.7">
      <c r="A38" s="54"/>
      <c r="B38" s="24"/>
      <c r="C38" s="158" t="s">
        <v>173</v>
      </c>
      <c r="D38" s="251"/>
      <c r="E38" s="251"/>
      <c r="F38" s="251"/>
      <c r="G38" s="251"/>
      <c r="H38" s="251"/>
      <c r="I38" s="25"/>
      <c r="J38" s="246" t="s">
        <v>164</v>
      </c>
      <c r="K38" s="247"/>
      <c r="L38" s="247"/>
      <c r="M38" s="252"/>
      <c r="N38" s="252"/>
      <c r="O38" s="157" t="s">
        <v>166</v>
      </c>
      <c r="P38" s="134"/>
      <c r="Q38" s="135"/>
      <c r="R38" s="55"/>
      <c r="V38" s="7" t="s">
        <v>2</v>
      </c>
      <c r="Y38" s="7" t="s">
        <v>2</v>
      </c>
    </row>
    <row r="39" spans="1:25" ht="16.8" x14ac:dyDescent="0.65">
      <c r="A39" s="54"/>
      <c r="B39" s="24"/>
      <c r="C39" s="286" t="s">
        <v>225</v>
      </c>
      <c r="D39" s="286"/>
      <c r="E39" s="286"/>
      <c r="F39" s="286"/>
      <c r="G39" s="286"/>
      <c r="H39" s="286"/>
      <c r="I39" s="25"/>
      <c r="J39" s="246" t="s">
        <v>164</v>
      </c>
      <c r="K39" s="247"/>
      <c r="L39" s="247"/>
      <c r="M39" s="248"/>
      <c r="N39" s="248"/>
      <c r="O39" s="157" t="s">
        <v>167</v>
      </c>
      <c r="P39" s="134"/>
      <c r="Q39" s="135"/>
      <c r="R39" s="55"/>
      <c r="U39" t="s">
        <v>23</v>
      </c>
      <c r="V39" s="8" t="str">
        <f>IF(V32="NOT POSSIBLE","NOT POSSIBLE",SQRT(V28/(29.8*0.615*SQRT(V34))))</f>
        <v>NOT POSSIBLE</v>
      </c>
      <c r="X39" t="s">
        <v>23</v>
      </c>
      <c r="Y39" s="8" t="str">
        <f>IF(Y32="NOT POSSIBLE","NOT POSSIBLE",SQRT(Y28/(29.8*0.615*SQRT(Y34))))</f>
        <v>NOT POSSIBLE</v>
      </c>
    </row>
    <row r="40" spans="1:25" ht="18.75" customHeight="1" x14ac:dyDescent="0.7">
      <c r="A40" s="54"/>
      <c r="B40" s="249" t="s">
        <v>174</v>
      </c>
      <c r="C40" s="249"/>
      <c r="D40" s="250"/>
      <c r="E40" s="250"/>
      <c r="F40" s="250"/>
      <c r="G40" s="250"/>
      <c r="H40" s="250"/>
      <c r="I40" s="25"/>
      <c r="J40" s="174"/>
      <c r="K40" s="24"/>
      <c r="L40" s="25"/>
      <c r="M40" s="24"/>
      <c r="N40" s="24"/>
      <c r="O40" s="175" t="s">
        <v>190</v>
      </c>
      <c r="P40" s="253" t="s">
        <v>224</v>
      </c>
      <c r="Q40" s="254"/>
      <c r="R40" s="55"/>
      <c r="U40" t="s">
        <v>24</v>
      </c>
      <c r="V40" s="243" t="str">
        <f>IF(V32="NOT POSSIBLE","NOT POSSIBLE",IF(AND(V32="Possible",0.6&lt;=V39,V39&lt;=1.05),V39,"CHG PRESS OR GPM"))</f>
        <v>NOT POSSIBLE</v>
      </c>
      <c r="X40" t="s">
        <v>24</v>
      </c>
      <c r="Y40" s="243" t="str">
        <f>IF(Y32="NOT POSSIBLE","NOT POSSIBLE",IF(AND(Y32="Possible",0.6&lt;=Y39,Y39&lt;=1.05),Y39,"CHG PRESS OR GPM"))</f>
        <v>NOT POSSIBLE</v>
      </c>
    </row>
    <row r="41" spans="1:25" ht="15" customHeight="1" x14ac:dyDescent="0.55000000000000004">
      <c r="A41" s="54"/>
      <c r="B41" s="24"/>
      <c r="C41" s="24"/>
      <c r="D41" s="24"/>
      <c r="E41" s="32"/>
      <c r="F41" s="24"/>
      <c r="G41" s="24"/>
      <c r="H41" s="25"/>
      <c r="I41" s="25"/>
      <c r="J41" s="35"/>
      <c r="K41" s="27"/>
      <c r="L41" s="36"/>
      <c r="M41" s="27"/>
      <c r="N41" s="27"/>
      <c r="O41" s="27"/>
      <c r="P41" s="27"/>
      <c r="Q41" s="28"/>
      <c r="R41" s="55"/>
      <c r="U41" s="2"/>
      <c r="V41" s="243"/>
      <c r="X41" s="2"/>
      <c r="Y41" s="243"/>
    </row>
    <row r="42" spans="1:25" ht="18.75" customHeight="1" x14ac:dyDescent="0.6">
      <c r="A42" s="54"/>
      <c r="B42" s="24"/>
      <c r="C42" s="188" t="s">
        <v>245</v>
      </c>
      <c r="D42" s="240"/>
      <c r="E42" s="240"/>
      <c r="F42" s="240"/>
      <c r="G42" s="240"/>
      <c r="H42" s="240"/>
      <c r="I42" s="25"/>
      <c r="J42" s="24"/>
      <c r="K42" s="24"/>
      <c r="L42" s="25"/>
      <c r="M42" s="24"/>
      <c r="N42" s="24"/>
      <c r="O42" s="24"/>
      <c r="P42" s="24"/>
      <c r="Q42" s="24"/>
      <c r="R42" s="55"/>
      <c r="U42" s="2"/>
      <c r="V42" s="243"/>
      <c r="X42" s="2"/>
      <c r="Y42" s="243"/>
    </row>
    <row r="43" spans="1:25" ht="14.7" thickBot="1" x14ac:dyDescent="0.6">
      <c r="A43" s="68"/>
      <c r="B43" s="69"/>
      <c r="C43" s="69"/>
      <c r="D43" s="69"/>
      <c r="E43" s="70"/>
      <c r="F43" s="69"/>
      <c r="G43" s="69"/>
      <c r="H43" s="71"/>
      <c r="I43" s="71"/>
      <c r="J43" s="69"/>
      <c r="K43" s="69"/>
      <c r="L43" s="71"/>
      <c r="M43" s="69"/>
      <c r="N43" s="69"/>
      <c r="O43" s="69"/>
      <c r="P43" s="69"/>
      <c r="Q43" s="69"/>
      <c r="R43" s="72"/>
      <c r="U43" s="2"/>
      <c r="V43" s="243"/>
      <c r="X43" s="2"/>
      <c r="Y43" s="243"/>
    </row>
    <row r="45" spans="1:25" ht="18.3" x14ac:dyDescent="0.7">
      <c r="U45" s="164" t="s">
        <v>187</v>
      </c>
      <c r="X45" s="163" t="s">
        <v>189</v>
      </c>
    </row>
    <row r="46" spans="1:25" x14ac:dyDescent="0.55000000000000004">
      <c r="U46" s="9" t="s">
        <v>14</v>
      </c>
      <c r="X46" s="9" t="s">
        <v>14</v>
      </c>
    </row>
    <row r="47" spans="1:25" x14ac:dyDescent="0.55000000000000004">
      <c r="U47" t="s">
        <v>182</v>
      </c>
      <c r="V47" s="44">
        <f>'2.5" Foam Chambers'!N14</f>
        <v>0</v>
      </c>
      <c r="X47" t="s">
        <v>182</v>
      </c>
      <c r="Y47" s="44">
        <f>'2.5" Foam Chambers'!N25</f>
        <v>0</v>
      </c>
    </row>
    <row r="48" spans="1:25" x14ac:dyDescent="0.55000000000000004">
      <c r="U48" s="5"/>
      <c r="V48" s="6" t="s">
        <v>16</v>
      </c>
      <c r="X48" s="5"/>
      <c r="Y48" s="6" t="s">
        <v>16</v>
      </c>
    </row>
    <row r="49" spans="21:25" x14ac:dyDescent="0.55000000000000004">
      <c r="V49" s="5"/>
      <c r="Y49" s="5"/>
    </row>
    <row r="50" spans="21:25" x14ac:dyDescent="0.55000000000000004">
      <c r="U50" t="s">
        <v>17</v>
      </c>
      <c r="V50" s="7" t="s">
        <v>2</v>
      </c>
      <c r="X50" t="s">
        <v>17</v>
      </c>
      <c r="Y50" s="7" t="s">
        <v>2</v>
      </c>
    </row>
    <row r="51" spans="21:25" x14ac:dyDescent="0.55000000000000004">
      <c r="V51" s="7" t="str">
        <f>IF(AND(36&lt;=V47,V47&lt;=226),"POSSIBLE","NOT POSSIBLE")</f>
        <v>NOT POSSIBLE</v>
      </c>
      <c r="Y51" s="7" t="str">
        <f>IF(AND(36&lt;=Y47,Y47&lt;=226),"POSSIBLE","NOT POSSIBLE")</f>
        <v>NOT POSSIBLE</v>
      </c>
    </row>
    <row r="52" spans="21:25" x14ac:dyDescent="0.55000000000000004">
      <c r="U52" s="5"/>
      <c r="V52" s="5"/>
      <c r="X52" s="5"/>
      <c r="Y52" s="5"/>
    </row>
    <row r="53" spans="21:25" x14ac:dyDescent="0.55000000000000004">
      <c r="U53" t="s">
        <v>21</v>
      </c>
      <c r="V53" s="44">
        <f>'2.5" Foam Chambers'!O14</f>
        <v>0</v>
      </c>
      <c r="X53" t="s">
        <v>21</v>
      </c>
      <c r="Y53" s="44">
        <f>'2.5" Foam Chambers'!O25</f>
        <v>0</v>
      </c>
    </row>
    <row r="54" spans="21:25" x14ac:dyDescent="0.55000000000000004">
      <c r="U54" s="5"/>
      <c r="V54" s="5"/>
      <c r="X54" s="5"/>
      <c r="Y54" s="5"/>
    </row>
    <row r="55" spans="21:25" x14ac:dyDescent="0.55000000000000004">
      <c r="U55" s="2"/>
      <c r="V55" s="2"/>
      <c r="X55" s="2"/>
      <c r="Y55" s="2"/>
    </row>
    <row r="56" spans="21:25" x14ac:dyDescent="0.55000000000000004">
      <c r="V56" s="6" t="s">
        <v>22</v>
      </c>
      <c r="Y56" s="6" t="s">
        <v>22</v>
      </c>
    </row>
    <row r="57" spans="21:25" x14ac:dyDescent="0.55000000000000004">
      <c r="V57" s="7" t="s">
        <v>2</v>
      </c>
      <c r="Y57" s="7" t="s">
        <v>2</v>
      </c>
    </row>
    <row r="58" spans="21:25" x14ac:dyDescent="0.55000000000000004">
      <c r="U58" t="s">
        <v>23</v>
      </c>
      <c r="V58" s="8" t="str">
        <f>IF(V51="NOT POSSIBLE","NOT POSSIBLE",SQRT(V47/(29.8*0.615*SQRT(V53))))</f>
        <v>NOT POSSIBLE</v>
      </c>
      <c r="X58" t="s">
        <v>23</v>
      </c>
      <c r="Y58" s="8" t="str">
        <f>IF(Y51="NOT POSSIBLE","NOT POSSIBLE",SQRT(Y47/(29.8*0.615*SQRT(Y53))))</f>
        <v>NOT POSSIBLE</v>
      </c>
    </row>
    <row r="59" spans="21:25" x14ac:dyDescent="0.55000000000000004">
      <c r="U59" t="s">
        <v>24</v>
      </c>
      <c r="V59" s="243" t="str">
        <f>IF(V51="NOT POSSIBLE","NOT POSSIBLE",IF(AND(V51="Possible",0.6&lt;=V58,V58&lt;=1.05),V58,"CHG PRESS OR GPM"))</f>
        <v>NOT POSSIBLE</v>
      </c>
      <c r="X59" t="s">
        <v>24</v>
      </c>
      <c r="Y59" s="243" t="str">
        <f>IF(Y51="NOT POSSIBLE","NOT POSSIBLE",IF(AND(Y51="Possible",0.6&lt;=Y58,Y58&lt;=1.05),Y58,"CHG PRESS OR GPM"))</f>
        <v>NOT POSSIBLE</v>
      </c>
    </row>
    <row r="60" spans="21:25" x14ac:dyDescent="0.55000000000000004">
      <c r="U60" s="2"/>
      <c r="V60" s="243"/>
      <c r="X60" s="2"/>
      <c r="Y60" s="243"/>
    </row>
    <row r="61" spans="21:25" x14ac:dyDescent="0.55000000000000004">
      <c r="U61" s="2"/>
      <c r="V61" s="243"/>
      <c r="X61" s="2"/>
      <c r="Y61" s="243"/>
    </row>
    <row r="63" spans="21:25" ht="18.3" x14ac:dyDescent="0.7">
      <c r="U63" s="164" t="s">
        <v>187</v>
      </c>
      <c r="X63" s="163" t="s">
        <v>189</v>
      </c>
    </row>
    <row r="64" spans="21:25" x14ac:dyDescent="0.55000000000000004">
      <c r="U64" s="9" t="s">
        <v>14</v>
      </c>
      <c r="V64" s="9"/>
      <c r="X64" s="9" t="s">
        <v>14</v>
      </c>
      <c r="Y64" s="9"/>
    </row>
    <row r="65" spans="21:25" x14ac:dyDescent="0.55000000000000004">
      <c r="U65" t="s">
        <v>182</v>
      </c>
      <c r="V65" s="44">
        <f>'2.5" Foam Chambers'!N16</f>
        <v>0</v>
      </c>
      <c r="X65" t="s">
        <v>182</v>
      </c>
      <c r="Y65" s="44">
        <f>'2.5" Foam Chambers'!N27</f>
        <v>0</v>
      </c>
    </row>
    <row r="66" spans="21:25" x14ac:dyDescent="0.55000000000000004">
      <c r="U66" s="5"/>
      <c r="V66" s="6" t="s">
        <v>16</v>
      </c>
      <c r="X66" s="5"/>
      <c r="Y66" s="6" t="s">
        <v>16</v>
      </c>
    </row>
    <row r="67" spans="21:25" x14ac:dyDescent="0.55000000000000004">
      <c r="V67" s="5"/>
      <c r="Y67" s="5"/>
    </row>
    <row r="68" spans="21:25" x14ac:dyDescent="0.55000000000000004">
      <c r="U68" t="s">
        <v>17</v>
      </c>
      <c r="V68" s="7" t="s">
        <v>2</v>
      </c>
      <c r="X68" t="s">
        <v>17</v>
      </c>
      <c r="Y68" s="7" t="s">
        <v>2</v>
      </c>
    </row>
    <row r="69" spans="21:25" x14ac:dyDescent="0.55000000000000004">
      <c r="V69" s="7" t="str">
        <f>IF(AND(36&lt;=V65,V65&lt;=226),"POSSIBLE","NOT POSSIBLE")</f>
        <v>NOT POSSIBLE</v>
      </c>
      <c r="Y69" s="7" t="str">
        <f>IF(AND(36&lt;=Y65,Y65&lt;=226),"POSSIBLE","NOT POSSIBLE")</f>
        <v>NOT POSSIBLE</v>
      </c>
    </row>
    <row r="70" spans="21:25" x14ac:dyDescent="0.55000000000000004">
      <c r="U70" s="5"/>
      <c r="V70" s="5"/>
      <c r="X70" s="5"/>
      <c r="Y70" s="5"/>
    </row>
    <row r="71" spans="21:25" x14ac:dyDescent="0.55000000000000004">
      <c r="U71" t="s">
        <v>21</v>
      </c>
      <c r="V71" s="45">
        <f>'2.5" Foam Chambers'!O16</f>
        <v>0</v>
      </c>
      <c r="X71" t="s">
        <v>21</v>
      </c>
      <c r="Y71" s="45">
        <f>'2.5" Foam Chambers'!O27</f>
        <v>0</v>
      </c>
    </row>
    <row r="72" spans="21:25" x14ac:dyDescent="0.55000000000000004">
      <c r="U72" s="5"/>
      <c r="V72" s="5"/>
      <c r="X72" s="5"/>
      <c r="Y72" s="5"/>
    </row>
    <row r="73" spans="21:25" x14ac:dyDescent="0.55000000000000004">
      <c r="U73" s="2"/>
      <c r="V73" s="2"/>
      <c r="X73" s="2"/>
      <c r="Y73" s="2"/>
    </row>
    <row r="74" spans="21:25" x14ac:dyDescent="0.55000000000000004">
      <c r="V74" s="6" t="s">
        <v>22</v>
      </c>
      <c r="Y74" s="6" t="s">
        <v>22</v>
      </c>
    </row>
    <row r="75" spans="21:25" x14ac:dyDescent="0.55000000000000004">
      <c r="V75" s="7" t="s">
        <v>2</v>
      </c>
      <c r="Y75" s="7" t="s">
        <v>2</v>
      </c>
    </row>
    <row r="76" spans="21:25" x14ac:dyDescent="0.55000000000000004">
      <c r="U76" t="s">
        <v>23</v>
      </c>
      <c r="V76" s="8" t="str">
        <f>IF(V69="NOT POSSIBLE","NOT POSSIBLE",SQRT(V65/(29.8*0.615*SQRT(V71))))</f>
        <v>NOT POSSIBLE</v>
      </c>
      <c r="X76" t="s">
        <v>23</v>
      </c>
      <c r="Y76" s="8" t="str">
        <f>IF(Y69="NOT POSSIBLE","NOT POSSIBLE",SQRT(Y65/(29.8*0.615*SQRT(Y71))))</f>
        <v>NOT POSSIBLE</v>
      </c>
    </row>
    <row r="77" spans="21:25" x14ac:dyDescent="0.55000000000000004">
      <c r="U77" t="s">
        <v>24</v>
      </c>
      <c r="V77" s="243" t="str">
        <f>IF(V69="NOT POSSIBLE","NOT POSSIBLE",IF(AND(V69="Possible",0.6&lt;=V76,V76&lt;=1.05),V76,"CHG PRESS OR GPM"))</f>
        <v>NOT POSSIBLE</v>
      </c>
      <c r="X77" t="s">
        <v>24</v>
      </c>
      <c r="Y77" s="243" t="str">
        <f>IF(Y69="NOT POSSIBLE","NOT POSSIBLE",IF(AND(Y69="Possible",0.6&lt;=Y76,Y76&lt;=1.05),Y76,"CHG PRESS OR GPM"))</f>
        <v>NOT POSSIBLE</v>
      </c>
    </row>
    <row r="78" spans="21:25" x14ac:dyDescent="0.55000000000000004">
      <c r="U78" s="2"/>
      <c r="V78" s="243"/>
      <c r="X78" s="2"/>
      <c r="Y78" s="243"/>
    </row>
    <row r="79" spans="21:25" x14ac:dyDescent="0.55000000000000004">
      <c r="U79" s="2"/>
      <c r="V79" s="243"/>
      <c r="X79" s="2"/>
      <c r="Y79" s="243"/>
    </row>
  </sheetData>
  <sheetProtection algorithmName="SHA-512" hashValue="n6uAleLRzdCjDWIjPxrHPdZhNiwLRhmCSEmQaEdAL74sZOPY8kxbJ2QgdvtGoRPxZ9z0dRlLs6FNA5EA86E8TA==" saltValue="XiJTmW4MpxZbR4R/Cv16uw==" spinCount="100000" sheet="1" selectLockedCells="1"/>
  <mergeCells count="119">
    <mergeCell ref="O16:O17"/>
    <mergeCell ref="P16:Q17"/>
    <mergeCell ref="J19:K19"/>
    <mergeCell ref="P19:Q19"/>
    <mergeCell ref="J22:K23"/>
    <mergeCell ref="L22:L23"/>
    <mergeCell ref="J11:K12"/>
    <mergeCell ref="J14:K15"/>
    <mergeCell ref="L14:L15"/>
    <mergeCell ref="M14:M15"/>
    <mergeCell ref="N14:N15"/>
    <mergeCell ref="P11:Q12"/>
    <mergeCell ref="O11:O12"/>
    <mergeCell ref="N11:N12"/>
    <mergeCell ref="M11:M12"/>
    <mergeCell ref="L11:L12"/>
    <mergeCell ref="O22:O23"/>
    <mergeCell ref="P22:Q23"/>
    <mergeCell ref="O20:O21"/>
    <mergeCell ref="N20:N21"/>
    <mergeCell ref="M20:M21"/>
    <mergeCell ref="L20:L21"/>
    <mergeCell ref="J20:K21"/>
    <mergeCell ref="O14:O15"/>
    <mergeCell ref="P14:Q15"/>
    <mergeCell ref="B2:Q2"/>
    <mergeCell ref="B6:F6"/>
    <mergeCell ref="H6:N6"/>
    <mergeCell ref="C8:D8"/>
    <mergeCell ref="P8:Q8"/>
    <mergeCell ref="J8:K8"/>
    <mergeCell ref="C9:C10"/>
    <mergeCell ref="C11:C12"/>
    <mergeCell ref="D9:D10"/>
    <mergeCell ref="E9:E10"/>
    <mergeCell ref="E11:E12"/>
    <mergeCell ref="D11:D12"/>
    <mergeCell ref="B9:B17"/>
    <mergeCell ref="J9:K10"/>
    <mergeCell ref="L9:L10"/>
    <mergeCell ref="P9:Q10"/>
    <mergeCell ref="O9:O10"/>
    <mergeCell ref="N9:N10"/>
    <mergeCell ref="M9:M10"/>
    <mergeCell ref="B4:K4"/>
    <mergeCell ref="B5:K5"/>
    <mergeCell ref="N16:N17"/>
    <mergeCell ref="J16:K17"/>
    <mergeCell ref="D36:H36"/>
    <mergeCell ref="L16:L17"/>
    <mergeCell ref="M16:M17"/>
    <mergeCell ref="B20:B28"/>
    <mergeCell ref="F9:F10"/>
    <mergeCell ref="F11:F12"/>
    <mergeCell ref="F14:F15"/>
    <mergeCell ref="F16:F17"/>
    <mergeCell ref="F20:F21"/>
    <mergeCell ref="F22:F23"/>
    <mergeCell ref="F25:F26"/>
    <mergeCell ref="F27:F28"/>
    <mergeCell ref="C25:C26"/>
    <mergeCell ref="D25:D26"/>
    <mergeCell ref="E25:E26"/>
    <mergeCell ref="C14:C15"/>
    <mergeCell ref="D14:D15"/>
    <mergeCell ref="E14:E15"/>
    <mergeCell ref="C16:C17"/>
    <mergeCell ref="D16:D17"/>
    <mergeCell ref="E16:E17"/>
    <mergeCell ref="C27:C28"/>
    <mergeCell ref="D27:D28"/>
    <mergeCell ref="P40:Q40"/>
    <mergeCell ref="C19:D19"/>
    <mergeCell ref="P20:Q21"/>
    <mergeCell ref="P27:Q28"/>
    <mergeCell ref="O27:O28"/>
    <mergeCell ref="N27:N28"/>
    <mergeCell ref="M27:M28"/>
    <mergeCell ref="P25:Q26"/>
    <mergeCell ref="O25:O26"/>
    <mergeCell ref="N25:N26"/>
    <mergeCell ref="M25:M26"/>
    <mergeCell ref="N22:N23"/>
    <mergeCell ref="E20:E21"/>
    <mergeCell ref="C20:C21"/>
    <mergeCell ref="E22:E23"/>
    <mergeCell ref="C22:C23"/>
    <mergeCell ref="D22:D23"/>
    <mergeCell ref="L27:L28"/>
    <mergeCell ref="L25:L26"/>
    <mergeCell ref="J27:K28"/>
    <mergeCell ref="J25:K26"/>
    <mergeCell ref="M22:M23"/>
    <mergeCell ref="D20:D21"/>
    <mergeCell ref="C39:H39"/>
    <mergeCell ref="D42:H42"/>
    <mergeCell ref="C30:D30"/>
    <mergeCell ref="E30:I34"/>
    <mergeCell ref="Y22:Y24"/>
    <mergeCell ref="Y40:Y43"/>
    <mergeCell ref="Y59:Y61"/>
    <mergeCell ref="Y77:Y79"/>
    <mergeCell ref="V22:V24"/>
    <mergeCell ref="V40:V43"/>
    <mergeCell ref="V59:V61"/>
    <mergeCell ref="V77:V79"/>
    <mergeCell ref="E27:E28"/>
    <mergeCell ref="J39:L39"/>
    <mergeCell ref="M39:N39"/>
    <mergeCell ref="B40:C40"/>
    <mergeCell ref="D40:H40"/>
    <mergeCell ref="D38:H38"/>
    <mergeCell ref="J34:L34"/>
    <mergeCell ref="J35:L35"/>
    <mergeCell ref="M34:N34"/>
    <mergeCell ref="M35:N35"/>
    <mergeCell ref="J38:L38"/>
    <mergeCell ref="M38:N38"/>
    <mergeCell ref="P36:Q36"/>
  </mergeCells>
  <printOptions horizontalCentered="1"/>
  <pageMargins left="0.25" right="0.25" top="0.25" bottom="0.25" header="0.3" footer="0.3"/>
  <pageSetup scale="74" orientation="landscape" r:id="rId1"/>
  <colBreaks count="1" manualBreakCount="1">
    <brk id="13" max="1048575" man="1"/>
  </colBreaks>
  <ignoredErrors>
    <ignoredError sqref="P10:Q10 Q9 P12:Q13 Q11 P17:Q18 Q16 P15:Q15 Q14 P21:Q21 Q19 Q20 P23:Q24 Q22 P26:Q26 Q25 P28:Q28 Q27" unlocked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t Branch" xr:uid="{15948972-C454-4C46-820C-20670D456D0D}">
          <x14:formula1>
            <xm:f>Branches!D1:D32</xm:f>
          </x14:formula1>
          <xm:sqref>P36:Q36</xm:sqref>
        </x14:dataValidation>
        <x14:dataValidation type="list" allowBlank="1" showInputMessage="1" showErrorMessage="1" promptTitle="Select Branch" xr:uid="{40886F69-A8AE-4BE7-8BDB-CA4AABE9C581}">
          <x14:formula1>
            <xm:f>Branches!D1:D32</xm:f>
          </x14:formula1>
          <xm:sqref>P40:Q40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9E4C-7FFA-44D1-B45B-2F260A501945}">
  <sheetPr>
    <tabColor theme="4"/>
    <pageSetUpPr fitToPage="1"/>
  </sheetPr>
  <dimension ref="A1:AF79"/>
  <sheetViews>
    <sheetView showGridLines="0" topLeftCell="A7" zoomScaleNormal="100" workbookViewId="0">
      <selection activeCell="J25" sqref="J25:K28"/>
    </sheetView>
  </sheetViews>
  <sheetFormatPr defaultColWidth="9.15625" defaultRowHeight="14.4" x14ac:dyDescent="0.55000000000000004"/>
  <cols>
    <col min="1" max="1" width="3.68359375" style="83" customWidth="1"/>
    <col min="2" max="2" width="6.41796875" style="83" customWidth="1"/>
    <col min="3" max="3" width="19.15625" style="83" bestFit="1" customWidth="1"/>
    <col min="4" max="4" width="3.83984375" style="83" customWidth="1"/>
    <col min="5" max="5" width="15.68359375" style="144" customWidth="1"/>
    <col min="6" max="6" width="3.26171875" style="83" customWidth="1"/>
    <col min="7" max="7" width="19.15625" style="83" customWidth="1"/>
    <col min="8" max="8" width="3.83984375" style="145" customWidth="1"/>
    <col min="9" max="9" width="12.83984375" style="145" customWidth="1"/>
    <col min="10" max="10" width="8.15625" style="83" customWidth="1"/>
    <col min="11" max="11" width="3.83984375" style="83" customWidth="1"/>
    <col min="12" max="12" width="12.68359375" style="145" customWidth="1"/>
    <col min="13" max="13" width="8.83984375" style="83" customWidth="1"/>
    <col min="14" max="14" width="9.15625" style="83"/>
    <col min="15" max="15" width="8.83984375" style="83" customWidth="1"/>
    <col min="16" max="17" width="9.68359375" style="83" customWidth="1"/>
    <col min="18" max="18" width="3.68359375" style="83" customWidth="1"/>
    <col min="19" max="19" width="9.15625" style="83"/>
    <col min="20" max="20" width="9.15625" style="83" hidden="1" customWidth="1"/>
    <col min="21" max="21" width="36.578125" style="83" hidden="1" customWidth="1"/>
    <col min="22" max="22" width="27" style="83" hidden="1" customWidth="1"/>
    <col min="23" max="24" width="19.68359375" style="83" hidden="1" customWidth="1"/>
    <col min="25" max="25" width="32.68359375" style="83" hidden="1" customWidth="1"/>
    <col min="26" max="26" width="19.68359375" style="83" hidden="1" customWidth="1"/>
    <col min="27" max="31" width="9.15625" style="83" hidden="1" customWidth="1"/>
    <col min="32" max="16384" width="9.15625" style="83"/>
  </cols>
  <sheetData>
    <row r="1" spans="1:32" x14ac:dyDescent="0.55000000000000004">
      <c r="A1" s="78"/>
      <c r="B1" s="79"/>
      <c r="C1" s="79"/>
      <c r="D1" s="79"/>
      <c r="E1" s="80"/>
      <c r="F1" s="79"/>
      <c r="G1" s="79"/>
      <c r="H1" s="81"/>
      <c r="I1" s="81"/>
      <c r="J1" s="79"/>
      <c r="K1" s="79"/>
      <c r="L1" s="81"/>
      <c r="M1" s="79"/>
      <c r="N1" s="79"/>
      <c r="O1" s="79"/>
      <c r="P1" s="79"/>
      <c r="Q1" s="79"/>
      <c r="R1" s="82"/>
    </row>
    <row r="2" spans="1:32" ht="17.7" x14ac:dyDescent="0.55000000000000004">
      <c r="A2" s="84"/>
      <c r="B2" s="318" t="s">
        <v>181</v>
      </c>
      <c r="C2" s="318"/>
      <c r="D2" s="318"/>
      <c r="E2" s="318"/>
      <c r="F2" s="318"/>
      <c r="G2" s="318"/>
      <c r="H2" s="318"/>
      <c r="I2" s="318"/>
      <c r="J2" s="318"/>
      <c r="K2" s="318"/>
      <c r="L2" s="318"/>
      <c r="M2" s="318"/>
      <c r="N2" s="318"/>
      <c r="O2" s="318"/>
      <c r="P2" s="318"/>
      <c r="Q2" s="318"/>
      <c r="R2" s="85"/>
    </row>
    <row r="3" spans="1:32" ht="12.75" customHeight="1" thickBot="1" x14ac:dyDescent="0.6">
      <c r="A3" s="84"/>
      <c r="B3" s="86"/>
      <c r="C3" s="87"/>
      <c r="D3" s="87"/>
      <c r="E3" s="88"/>
      <c r="F3" s="87"/>
      <c r="G3" s="87"/>
      <c r="H3" s="87"/>
      <c r="I3" s="87"/>
      <c r="J3" s="87"/>
      <c r="K3" s="87"/>
      <c r="L3" s="87"/>
      <c r="M3" s="87"/>
      <c r="N3" s="87"/>
      <c r="O3" s="89"/>
      <c r="P3" s="90"/>
      <c r="Q3" s="90"/>
      <c r="R3" s="85"/>
    </row>
    <row r="4" spans="1:32" ht="15" x14ac:dyDescent="0.55000000000000004">
      <c r="A4" s="84"/>
      <c r="B4" s="319" t="s">
        <v>0</v>
      </c>
      <c r="C4" s="320"/>
      <c r="D4" s="320"/>
      <c r="E4" s="320"/>
      <c r="F4" s="320"/>
      <c r="G4" s="320"/>
      <c r="H4" s="320"/>
      <c r="I4" s="320"/>
      <c r="J4" s="320"/>
      <c r="K4" s="320"/>
      <c r="L4" s="91"/>
      <c r="M4" s="91"/>
      <c r="N4" s="91"/>
      <c r="O4" s="91"/>
      <c r="P4" s="91"/>
      <c r="Q4" s="91"/>
      <c r="R4" s="85"/>
    </row>
    <row r="5" spans="1:32" ht="15" x14ac:dyDescent="0.55000000000000004">
      <c r="A5" s="84"/>
      <c r="B5" s="321" t="s">
        <v>1</v>
      </c>
      <c r="C5" s="322"/>
      <c r="D5" s="322"/>
      <c r="E5" s="322"/>
      <c r="F5" s="322"/>
      <c r="G5" s="322"/>
      <c r="H5" s="322"/>
      <c r="I5" s="322"/>
      <c r="J5" s="322"/>
      <c r="K5" s="322"/>
      <c r="L5" s="92"/>
      <c r="M5" s="92"/>
      <c r="N5" s="92"/>
      <c r="O5" s="92"/>
      <c r="P5" s="92"/>
      <c r="Q5" s="92"/>
      <c r="R5" s="85"/>
    </row>
    <row r="6" spans="1:32" ht="57.75" customHeight="1" thickBot="1" x14ac:dyDescent="0.6">
      <c r="A6" s="84"/>
      <c r="B6" s="323"/>
      <c r="C6" s="324"/>
      <c r="D6" s="324"/>
      <c r="E6" s="324"/>
      <c r="F6" s="324"/>
      <c r="G6" s="93"/>
      <c r="H6" s="325"/>
      <c r="I6" s="325"/>
      <c r="J6" s="325"/>
      <c r="K6" s="325"/>
      <c r="L6" s="325"/>
      <c r="M6" s="325"/>
      <c r="N6" s="325"/>
      <c r="O6" s="94"/>
      <c r="P6" s="94"/>
      <c r="Q6" s="94"/>
      <c r="R6" s="85"/>
    </row>
    <row r="7" spans="1:32" s="99" customFormat="1" ht="14.25" customHeight="1" x14ac:dyDescent="0.55000000000000004">
      <c r="A7" s="95"/>
      <c r="B7" s="86"/>
      <c r="C7" s="86"/>
      <c r="D7" s="86"/>
      <c r="E7" s="96"/>
      <c r="F7" s="86"/>
      <c r="G7" s="86"/>
      <c r="H7" s="97"/>
      <c r="I7" s="97"/>
      <c r="J7" s="86"/>
      <c r="K7" s="86"/>
      <c r="L7" s="97"/>
      <c r="M7" s="86"/>
      <c r="N7" s="86"/>
      <c r="O7" s="86"/>
      <c r="P7" s="86"/>
      <c r="Q7" s="86"/>
      <c r="R7" s="98"/>
    </row>
    <row r="8" spans="1:32" s="103" customFormat="1" ht="42.75" customHeight="1" x14ac:dyDescent="0.7">
      <c r="A8" s="100"/>
      <c r="B8" s="162" t="s">
        <v>9</v>
      </c>
      <c r="C8" s="326" t="s">
        <v>158</v>
      </c>
      <c r="D8" s="326"/>
      <c r="E8" s="161" t="s">
        <v>58</v>
      </c>
      <c r="F8" s="101"/>
      <c r="G8" s="161" t="s">
        <v>160</v>
      </c>
      <c r="H8" s="161"/>
      <c r="I8" s="161" t="s">
        <v>159</v>
      </c>
      <c r="J8" s="326" t="s">
        <v>162</v>
      </c>
      <c r="K8" s="326"/>
      <c r="L8" s="161" t="s">
        <v>161</v>
      </c>
      <c r="M8" s="162" t="s">
        <v>10</v>
      </c>
      <c r="N8" s="162" t="s">
        <v>185</v>
      </c>
      <c r="O8" s="162" t="s">
        <v>184</v>
      </c>
      <c r="P8" s="313" t="s">
        <v>183</v>
      </c>
      <c r="Q8" s="313"/>
      <c r="R8" s="102"/>
      <c r="U8" s="180" t="s">
        <v>186</v>
      </c>
      <c r="Y8" s="180" t="s">
        <v>188</v>
      </c>
    </row>
    <row r="9" spans="1:32" ht="15" customHeight="1" x14ac:dyDescent="0.55000000000000004">
      <c r="A9" s="84"/>
      <c r="B9" s="309" t="s">
        <v>19</v>
      </c>
      <c r="C9" s="311" t="s">
        <v>163</v>
      </c>
      <c r="D9" s="284"/>
      <c r="E9" s="267" t="b">
        <f>IF(D9="X",'PN''S'!C2)</f>
        <v>0</v>
      </c>
      <c r="F9" s="327"/>
      <c r="G9" s="149" t="s">
        <v>3</v>
      </c>
      <c r="H9" s="104"/>
      <c r="I9" s="146" t="b">
        <f>IF(H9="X",'PN''S'!C24)</f>
        <v>0</v>
      </c>
      <c r="J9" s="299"/>
      <c r="K9" s="300"/>
      <c r="L9" s="277" t="b">
        <f>IF(J9="Y",'PN''S'!C72)</f>
        <v>0</v>
      </c>
      <c r="M9" s="266"/>
      <c r="N9" s="266"/>
      <c r="O9" s="266"/>
      <c r="P9" s="256" t="str">
        <f>V22</f>
        <v>NOT POSSIBLE</v>
      </c>
      <c r="Q9" s="257"/>
      <c r="R9" s="85"/>
      <c r="S9" s="187" t="s">
        <v>227</v>
      </c>
      <c r="T9" s="187"/>
      <c r="U9" s="105" t="s">
        <v>14</v>
      </c>
      <c r="V9" s="105"/>
      <c r="W9" s="105"/>
      <c r="Y9" s="105" t="s">
        <v>14</v>
      </c>
      <c r="Z9" s="105"/>
      <c r="AA9" s="105"/>
      <c r="AB9" s="187"/>
      <c r="AC9" s="187"/>
      <c r="AD9" s="187"/>
      <c r="AE9" s="187"/>
      <c r="AF9" s="187"/>
    </row>
    <row r="10" spans="1:32" ht="15" customHeight="1" thickBot="1" x14ac:dyDescent="0.6">
      <c r="A10" s="84"/>
      <c r="B10" s="309"/>
      <c r="C10" s="312"/>
      <c r="D10" s="285"/>
      <c r="E10" s="268"/>
      <c r="F10" s="317"/>
      <c r="G10" s="150" t="s">
        <v>4</v>
      </c>
      <c r="H10" s="106"/>
      <c r="I10" s="147" t="b">
        <f>IF(H10="X",'PN''S'!C34)</f>
        <v>0</v>
      </c>
      <c r="J10" s="301"/>
      <c r="K10" s="302"/>
      <c r="L10" s="276"/>
      <c r="M10" s="263"/>
      <c r="N10" s="263"/>
      <c r="O10" s="263"/>
      <c r="P10" s="258"/>
      <c r="Q10" s="259"/>
      <c r="R10" s="85"/>
      <c r="S10" s="83" t="s">
        <v>239</v>
      </c>
      <c r="U10" s="83" t="s">
        <v>182</v>
      </c>
      <c r="V10" s="44">
        <f>'3" Foam Chambers'!N9</f>
        <v>0</v>
      </c>
      <c r="W10" s="83" t="s">
        <v>11</v>
      </c>
      <c r="Y10" s="83" t="s">
        <v>182</v>
      </c>
      <c r="Z10" s="44">
        <f>'3" Foam Chambers'!N20</f>
        <v>0</v>
      </c>
      <c r="AA10" s="83" t="s">
        <v>11</v>
      </c>
      <c r="AF10" s="83" t="s">
        <v>240</v>
      </c>
    </row>
    <row r="11" spans="1:32" ht="15" customHeight="1" x14ac:dyDescent="0.55000000000000004">
      <c r="A11" s="84"/>
      <c r="B11" s="309"/>
      <c r="C11" s="311" t="s">
        <v>163</v>
      </c>
      <c r="D11" s="293"/>
      <c r="E11" s="294" t="b">
        <f>IF(D11="X",'PN''S'!C2)</f>
        <v>0</v>
      </c>
      <c r="F11" s="316"/>
      <c r="G11" s="151" t="s">
        <v>3</v>
      </c>
      <c r="H11" s="107"/>
      <c r="I11" s="148" t="b">
        <f>IF(H11="X",'PN''S'!C24)</f>
        <v>0</v>
      </c>
      <c r="J11" s="307"/>
      <c r="K11" s="308"/>
      <c r="L11" s="275" t="b">
        <f>IF(J11="Y",'PN''S'!C72)</f>
        <v>0</v>
      </c>
      <c r="M11" s="262"/>
      <c r="N11" s="262"/>
      <c r="O11" s="262"/>
      <c r="P11" s="260" t="str">
        <f>V40</f>
        <v>NOT POSSIBLE</v>
      </c>
      <c r="Q11" s="261"/>
      <c r="R11" s="85"/>
      <c r="S11" s="187" t="s">
        <v>229</v>
      </c>
      <c r="U11" s="108"/>
      <c r="V11" s="109" t="s">
        <v>16</v>
      </c>
      <c r="W11" s="108"/>
      <c r="Y11" s="108"/>
      <c r="Z11" s="109" t="s">
        <v>16</v>
      </c>
      <c r="AA11" s="108"/>
    </row>
    <row r="12" spans="1:32" ht="15" customHeight="1" thickBot="1" x14ac:dyDescent="0.6">
      <c r="A12" s="84"/>
      <c r="B12" s="309"/>
      <c r="C12" s="312"/>
      <c r="D12" s="285"/>
      <c r="E12" s="268"/>
      <c r="F12" s="317"/>
      <c r="G12" s="152" t="s">
        <v>4</v>
      </c>
      <c r="H12" s="110"/>
      <c r="I12" s="147" t="b">
        <f>IF(H12="X",'PN''S'!C34)</f>
        <v>0</v>
      </c>
      <c r="J12" s="301"/>
      <c r="K12" s="302"/>
      <c r="L12" s="276"/>
      <c r="M12" s="263"/>
      <c r="N12" s="263"/>
      <c r="O12" s="263"/>
      <c r="P12" s="258"/>
      <c r="Q12" s="259"/>
      <c r="R12" s="85"/>
      <c r="S12" s="83" t="s">
        <v>241</v>
      </c>
      <c r="V12" s="108"/>
      <c r="W12" s="109"/>
      <c r="Z12" s="108"/>
      <c r="AA12" s="109"/>
      <c r="AF12" s="83" t="s">
        <v>242</v>
      </c>
    </row>
    <row r="13" spans="1:32" ht="15" customHeight="1" x14ac:dyDescent="0.55000000000000004">
      <c r="A13" s="84"/>
      <c r="B13" s="309"/>
      <c r="C13" s="89"/>
      <c r="D13" s="89"/>
      <c r="E13" s="111"/>
      <c r="F13" s="89"/>
      <c r="G13" s="89"/>
      <c r="H13" s="112"/>
      <c r="I13" s="112"/>
      <c r="J13" s="89"/>
      <c r="K13" s="89"/>
      <c r="L13" s="112"/>
      <c r="M13" s="89"/>
      <c r="N13" s="89"/>
      <c r="O13" s="89"/>
      <c r="P13" s="113"/>
      <c r="Q13" s="89"/>
      <c r="R13" s="85"/>
      <c r="U13" s="83" t="s">
        <v>17</v>
      </c>
      <c r="V13" s="114" t="s">
        <v>19</v>
      </c>
      <c r="Y13" s="83" t="s">
        <v>17</v>
      </c>
      <c r="Z13" s="114" t="s">
        <v>20</v>
      </c>
    </row>
    <row r="14" spans="1:32" ht="15" customHeight="1" x14ac:dyDescent="0.55000000000000004">
      <c r="A14" s="84"/>
      <c r="B14" s="309"/>
      <c r="C14" s="311" t="s">
        <v>57</v>
      </c>
      <c r="D14" s="284"/>
      <c r="E14" s="267" t="b">
        <f>IF(D14="X",'PN''S'!C7)</f>
        <v>0</v>
      </c>
      <c r="F14" s="327"/>
      <c r="G14" s="149" t="s">
        <v>3</v>
      </c>
      <c r="H14" s="104"/>
      <c r="I14" s="146" t="b">
        <f>IF(H14="X",'PN''S'!C29)</f>
        <v>0</v>
      </c>
      <c r="J14" s="299"/>
      <c r="K14" s="300"/>
      <c r="L14" s="277" t="b">
        <f>IF(J14="Y",'PN''S'!C73)</f>
        <v>0</v>
      </c>
      <c r="M14" s="266"/>
      <c r="N14" s="266"/>
      <c r="O14" s="266"/>
      <c r="P14" s="256" t="str">
        <f>V59</f>
        <v>NOT POSSIBLE</v>
      </c>
      <c r="Q14" s="257"/>
      <c r="R14" s="85"/>
      <c r="S14" s="187" t="s">
        <v>233</v>
      </c>
      <c r="T14" s="187"/>
      <c r="V14" s="114" t="str">
        <f>IF(AND(82&lt;=V10,V10&lt;=489),"POSSIBLE","NOT POSSIBLE")</f>
        <v>NOT POSSIBLE</v>
      </c>
      <c r="Z14" s="114" t="str">
        <f>IF(AND(131&lt;=Z10,Z10&lt;=740),"POSSIBLE","NOT POSSIBLE")</f>
        <v>NOT POSSIBLE</v>
      </c>
      <c r="AB14" s="187"/>
      <c r="AC14" s="187"/>
      <c r="AD14" s="187"/>
      <c r="AE14" s="187"/>
      <c r="AF14" s="187"/>
    </row>
    <row r="15" spans="1:32" ht="15" customHeight="1" thickBot="1" x14ac:dyDescent="0.6">
      <c r="A15" s="84"/>
      <c r="B15" s="309"/>
      <c r="C15" s="312"/>
      <c r="D15" s="285"/>
      <c r="E15" s="268"/>
      <c r="F15" s="317"/>
      <c r="G15" s="150" t="s">
        <v>4</v>
      </c>
      <c r="H15" s="106"/>
      <c r="I15" s="147" t="b">
        <f>IF(H15="X",'PN''S'!C39)</f>
        <v>0</v>
      </c>
      <c r="J15" s="301"/>
      <c r="K15" s="302"/>
      <c r="L15" s="276"/>
      <c r="M15" s="263"/>
      <c r="N15" s="263"/>
      <c r="O15" s="263"/>
      <c r="P15" s="258"/>
      <c r="Q15" s="259"/>
      <c r="R15" s="85"/>
      <c r="S15" s="83" t="s">
        <v>234</v>
      </c>
      <c r="U15" s="108"/>
      <c r="V15" s="108"/>
      <c r="W15" s="108"/>
      <c r="Y15" s="108"/>
      <c r="Z15" s="108"/>
      <c r="AA15" s="108"/>
      <c r="AF15" s="83" t="s">
        <v>235</v>
      </c>
    </row>
    <row r="16" spans="1:32" ht="15" customHeight="1" x14ac:dyDescent="0.55000000000000004">
      <c r="A16" s="84"/>
      <c r="B16" s="309"/>
      <c r="C16" s="328" t="s">
        <v>57</v>
      </c>
      <c r="D16" s="293"/>
      <c r="E16" s="267" t="b">
        <f>IF(D16="X",'PN''S'!C7)</f>
        <v>0</v>
      </c>
      <c r="F16" s="316"/>
      <c r="G16" s="151" t="s">
        <v>3</v>
      </c>
      <c r="H16" s="107"/>
      <c r="I16" s="148" t="b">
        <f>IF(H16="X",'PN''S'!C29)</f>
        <v>0</v>
      </c>
      <c r="J16" s="307"/>
      <c r="K16" s="308"/>
      <c r="L16" s="275" t="b">
        <f>IF(J16="Y",'PN''S'!C73)</f>
        <v>0</v>
      </c>
      <c r="M16" s="262"/>
      <c r="N16" s="262"/>
      <c r="O16" s="262"/>
      <c r="P16" s="260" t="str">
        <f>V77</f>
        <v>NOT POSSIBLE</v>
      </c>
      <c r="Q16" s="261"/>
      <c r="R16" s="85"/>
      <c r="S16" s="187" t="s">
        <v>236</v>
      </c>
      <c r="U16" s="83" t="s">
        <v>21</v>
      </c>
      <c r="V16" s="45">
        <f>'3" Foam Chambers'!O9</f>
        <v>0</v>
      </c>
      <c r="W16" s="83" t="s">
        <v>12</v>
      </c>
      <c r="Y16" s="83" t="s">
        <v>21</v>
      </c>
      <c r="Z16" s="45">
        <f>'3" Foam Chambers'!O20</f>
        <v>0</v>
      </c>
      <c r="AA16" s="83" t="s">
        <v>12</v>
      </c>
    </row>
    <row r="17" spans="1:32" ht="15" customHeight="1" thickBot="1" x14ac:dyDescent="0.6">
      <c r="A17" s="84"/>
      <c r="B17" s="309"/>
      <c r="C17" s="312"/>
      <c r="D17" s="285"/>
      <c r="E17" s="268"/>
      <c r="F17" s="317"/>
      <c r="G17" s="152" t="s">
        <v>4</v>
      </c>
      <c r="H17" s="110"/>
      <c r="I17" s="147" t="b">
        <f>IF(H17="X",'PN''S'!C39)</f>
        <v>0</v>
      </c>
      <c r="J17" s="301"/>
      <c r="K17" s="302"/>
      <c r="L17" s="276"/>
      <c r="M17" s="263"/>
      <c r="N17" s="263"/>
      <c r="O17" s="263"/>
      <c r="P17" s="258"/>
      <c r="Q17" s="259"/>
      <c r="R17" s="85"/>
      <c r="S17" s="83" t="s">
        <v>237</v>
      </c>
      <c r="U17" s="108"/>
      <c r="V17" s="108"/>
      <c r="W17" s="108"/>
      <c r="Y17" s="108"/>
      <c r="Z17" s="108"/>
      <c r="AA17" s="108"/>
      <c r="AF17" s="83" t="s">
        <v>238</v>
      </c>
    </row>
    <row r="18" spans="1:32" ht="13.5" customHeight="1" x14ac:dyDescent="0.55000000000000004">
      <c r="A18" s="84"/>
      <c r="B18" s="89"/>
      <c r="C18" s="89"/>
      <c r="D18" s="89"/>
      <c r="E18" s="111"/>
      <c r="F18" s="89"/>
      <c r="G18" s="89"/>
      <c r="H18" s="112"/>
      <c r="I18" s="112"/>
      <c r="J18" s="89"/>
      <c r="K18" s="89"/>
      <c r="L18" s="112"/>
      <c r="M18" s="89"/>
      <c r="N18" s="89"/>
      <c r="O18" s="89"/>
      <c r="P18" s="89"/>
      <c r="Q18" s="89"/>
      <c r="R18" s="85"/>
      <c r="U18" s="115"/>
      <c r="V18" s="115"/>
      <c r="W18" s="115"/>
      <c r="Y18" s="115"/>
      <c r="Z18" s="115"/>
      <c r="AA18" s="115"/>
    </row>
    <row r="19" spans="1:32" s="103" customFormat="1" ht="42.75" customHeight="1" x14ac:dyDescent="0.55000000000000004">
      <c r="A19" s="100"/>
      <c r="B19" s="162" t="s">
        <v>9</v>
      </c>
      <c r="C19" s="326" t="s">
        <v>158</v>
      </c>
      <c r="D19" s="326"/>
      <c r="E19" s="161" t="s">
        <v>58</v>
      </c>
      <c r="F19" s="101"/>
      <c r="G19" s="161" t="s">
        <v>160</v>
      </c>
      <c r="H19" s="161"/>
      <c r="I19" s="161" t="s">
        <v>159</v>
      </c>
      <c r="J19" s="326" t="s">
        <v>162</v>
      </c>
      <c r="K19" s="326"/>
      <c r="L19" s="161" t="s">
        <v>161</v>
      </c>
      <c r="M19" s="162" t="s">
        <v>10</v>
      </c>
      <c r="N19" s="162" t="s">
        <v>185</v>
      </c>
      <c r="O19" s="162" t="s">
        <v>184</v>
      </c>
      <c r="P19" s="313" t="s">
        <v>183</v>
      </c>
      <c r="Q19" s="313"/>
      <c r="R19" s="102"/>
      <c r="U19" s="83"/>
      <c r="V19" s="109" t="s">
        <v>22</v>
      </c>
      <c r="W19" s="109"/>
      <c r="Y19" s="83"/>
      <c r="Z19" s="109" t="s">
        <v>22</v>
      </c>
      <c r="AA19" s="109"/>
    </row>
    <row r="20" spans="1:32" ht="15" customHeight="1" x14ac:dyDescent="0.55000000000000004">
      <c r="A20" s="84"/>
      <c r="B20" s="309" t="s">
        <v>19</v>
      </c>
      <c r="C20" s="311" t="s">
        <v>168</v>
      </c>
      <c r="D20" s="284"/>
      <c r="E20" s="267" t="b">
        <f>IF(D20="X",'PN''S'!C12)</f>
        <v>0</v>
      </c>
      <c r="F20" s="327"/>
      <c r="G20" s="149" t="s">
        <v>3</v>
      </c>
      <c r="H20" s="116"/>
      <c r="I20" s="146" t="b">
        <f>IF(H20="X",'PN''S'!C45)</f>
        <v>0</v>
      </c>
      <c r="J20" s="299"/>
      <c r="K20" s="300"/>
      <c r="L20" s="277" t="b">
        <f>IF(J20="Y",'PN''S'!C75)</f>
        <v>0</v>
      </c>
      <c r="M20" s="266"/>
      <c r="N20" s="266"/>
      <c r="O20" s="266"/>
      <c r="P20" s="256" t="str">
        <f>Z22</f>
        <v>NOT POSSIBLE</v>
      </c>
      <c r="Q20" s="257"/>
      <c r="R20" s="85"/>
      <c r="V20" s="114" t="s">
        <v>19</v>
      </c>
      <c r="Z20" s="114" t="s">
        <v>20</v>
      </c>
    </row>
    <row r="21" spans="1:32" ht="15" customHeight="1" thickBot="1" x14ac:dyDescent="0.6">
      <c r="A21" s="84"/>
      <c r="B21" s="309"/>
      <c r="C21" s="312"/>
      <c r="D21" s="285"/>
      <c r="E21" s="268"/>
      <c r="F21" s="317"/>
      <c r="G21" s="150" t="s">
        <v>4</v>
      </c>
      <c r="H21" s="184"/>
      <c r="I21" s="146" t="b">
        <f>IF(H21="X",'PN''S'!C55)</f>
        <v>0</v>
      </c>
      <c r="J21" s="301"/>
      <c r="K21" s="302"/>
      <c r="L21" s="276"/>
      <c r="M21" s="263"/>
      <c r="N21" s="263"/>
      <c r="O21" s="263"/>
      <c r="P21" s="258"/>
      <c r="Q21" s="259"/>
      <c r="R21" s="85"/>
      <c r="U21" s="83" t="s">
        <v>23</v>
      </c>
      <c r="V21" s="117" t="str">
        <f>IF(V14="NOT POSSIBLE","NOT POSSIBLE",SQRT(V10/(29.8*0.615*SQRT(V16))))</f>
        <v>NOT POSSIBLE</v>
      </c>
      <c r="Y21" s="83" t="s">
        <v>23</v>
      </c>
      <c r="Z21" s="117" t="str">
        <f>IF(Z14="NOT POSSIBLE","NOT POSSIBLE",SQRT(Z10/(29.8*0.615*SQRT(Z16))))</f>
        <v>NOT POSSIBLE</v>
      </c>
    </row>
    <row r="22" spans="1:32" ht="15" customHeight="1" x14ac:dyDescent="0.55000000000000004">
      <c r="A22" s="84"/>
      <c r="B22" s="309"/>
      <c r="C22" s="311" t="s">
        <v>168</v>
      </c>
      <c r="D22" s="273"/>
      <c r="E22" s="244" t="b">
        <f>IF(D22="X",'PN''S'!C12)</f>
        <v>0</v>
      </c>
      <c r="F22" s="316"/>
      <c r="G22" s="151" t="s">
        <v>3</v>
      </c>
      <c r="H22" s="118"/>
      <c r="I22" s="182" t="b">
        <f>IF(H22="X",'PN''S'!C45)</f>
        <v>0</v>
      </c>
      <c r="J22" s="307"/>
      <c r="K22" s="308"/>
      <c r="L22" s="275" t="b">
        <f>IF(J22="Y",'PN''S'!C76)</f>
        <v>0</v>
      </c>
      <c r="M22" s="262"/>
      <c r="N22" s="262"/>
      <c r="O22" s="262"/>
      <c r="P22" s="260" t="str">
        <f>Z40</f>
        <v>NOT POSSIBLE</v>
      </c>
      <c r="Q22" s="261"/>
      <c r="R22" s="85"/>
      <c r="U22" s="83" t="s">
        <v>24</v>
      </c>
      <c r="V22" s="310" t="str">
        <f>IF(V14="NOT POSSIBLE","NOT POSSIBLE",IF(AND(V14="Possible",0.906&lt;=V21,V21&lt;=1.531),V21,"CHG PRESS OR GPM"))</f>
        <v>NOT POSSIBLE</v>
      </c>
      <c r="Y22" s="83" t="s">
        <v>24</v>
      </c>
      <c r="Z22" s="310" t="str">
        <f>IF(Z14="NOT POSSIBLE","NOT POSSIBLE",IF(AND(Z14="Possible",0.906&lt;=Z21,Z21&lt;=1.531),Z21,"CHG PRESS OR GPM"))</f>
        <v>NOT POSSIBLE</v>
      </c>
    </row>
    <row r="23" spans="1:32" ht="15" customHeight="1" thickBot="1" x14ac:dyDescent="0.6">
      <c r="A23" s="84"/>
      <c r="B23" s="309"/>
      <c r="C23" s="312"/>
      <c r="D23" s="274"/>
      <c r="E23" s="245"/>
      <c r="F23" s="317"/>
      <c r="G23" s="152" t="s">
        <v>4</v>
      </c>
      <c r="H23" s="119"/>
      <c r="I23" s="147" t="b">
        <f>IF(H23="X",'PN''S'!C55)</f>
        <v>0</v>
      </c>
      <c r="J23" s="301"/>
      <c r="K23" s="302"/>
      <c r="L23" s="276"/>
      <c r="M23" s="263"/>
      <c r="N23" s="263"/>
      <c r="O23" s="263"/>
      <c r="P23" s="258"/>
      <c r="Q23" s="259"/>
      <c r="R23" s="85"/>
      <c r="U23" s="115"/>
      <c r="V23" s="310"/>
      <c r="Y23" s="115"/>
      <c r="Z23" s="310"/>
    </row>
    <row r="24" spans="1:32" ht="15" customHeight="1" x14ac:dyDescent="0.55000000000000004">
      <c r="A24" s="84"/>
      <c r="B24" s="309"/>
      <c r="C24" s="89"/>
      <c r="D24" s="120"/>
      <c r="E24" s="111"/>
      <c r="F24" s="89"/>
      <c r="G24" s="89"/>
      <c r="H24" s="121"/>
      <c r="I24" s="112"/>
      <c r="J24" s="89"/>
      <c r="K24" s="89"/>
      <c r="L24" s="112"/>
      <c r="M24" s="89"/>
      <c r="N24" s="89"/>
      <c r="O24" s="89"/>
      <c r="P24" s="122"/>
      <c r="Q24" s="122"/>
      <c r="R24" s="85"/>
      <c r="U24" s="115"/>
      <c r="V24" s="310"/>
      <c r="Y24" s="115"/>
      <c r="Z24" s="310"/>
    </row>
    <row r="25" spans="1:32" ht="15" customHeight="1" x14ac:dyDescent="0.55000000000000004">
      <c r="A25" s="84"/>
      <c r="B25" s="309"/>
      <c r="C25" s="311" t="s">
        <v>169</v>
      </c>
      <c r="D25" s="284"/>
      <c r="E25" s="267" t="b">
        <f>IF(D25="X",'PN''S'!C17)</f>
        <v>0</v>
      </c>
      <c r="F25" s="327"/>
      <c r="G25" s="149" t="s">
        <v>3</v>
      </c>
      <c r="H25" s="116"/>
      <c r="I25" s="146" t="b">
        <f>IF(H25="X",'PN''S'!C50)</f>
        <v>0</v>
      </c>
      <c r="J25" s="282"/>
      <c r="K25" s="283"/>
      <c r="L25" s="277" t="b">
        <f>IF(J25="Y",'PN''S'!C75)</f>
        <v>0</v>
      </c>
      <c r="M25" s="266"/>
      <c r="N25" s="266"/>
      <c r="O25" s="266"/>
      <c r="P25" s="264" t="str">
        <f>Z59</f>
        <v>NOT POSSIBLE</v>
      </c>
      <c r="Q25" s="265"/>
      <c r="R25" s="85"/>
    </row>
    <row r="26" spans="1:32" ht="15" customHeight="1" thickBot="1" x14ac:dyDescent="0.75">
      <c r="A26" s="84"/>
      <c r="B26" s="309"/>
      <c r="C26" s="312"/>
      <c r="D26" s="285"/>
      <c r="E26" s="268"/>
      <c r="F26" s="317"/>
      <c r="G26" s="150" t="s">
        <v>4</v>
      </c>
      <c r="H26" s="119"/>
      <c r="I26" s="146" t="b">
        <f>IF(H26="X",'PN''S'!C60)</f>
        <v>0</v>
      </c>
      <c r="J26" s="280"/>
      <c r="K26" s="281"/>
      <c r="L26" s="276"/>
      <c r="M26" s="263"/>
      <c r="N26" s="263"/>
      <c r="O26" s="263"/>
      <c r="P26" s="258"/>
      <c r="Q26" s="259"/>
      <c r="R26" s="85"/>
      <c r="U26" s="180" t="s">
        <v>186</v>
      </c>
      <c r="Y26" s="180" t="s">
        <v>188</v>
      </c>
    </row>
    <row r="27" spans="1:32" ht="15" customHeight="1" x14ac:dyDescent="0.55000000000000004">
      <c r="A27" s="84"/>
      <c r="B27" s="309"/>
      <c r="C27" s="329" t="s">
        <v>169</v>
      </c>
      <c r="D27" s="273"/>
      <c r="E27" s="244" t="b">
        <f>IF(D27="X",'PN''S'!C17)</f>
        <v>0</v>
      </c>
      <c r="F27" s="316"/>
      <c r="G27" s="151" t="s">
        <v>3</v>
      </c>
      <c r="H27" s="118"/>
      <c r="I27" s="182" t="b">
        <f>IF(H27="X",'PN''S'!C50)</f>
        <v>0</v>
      </c>
      <c r="J27" s="278"/>
      <c r="K27" s="279"/>
      <c r="L27" s="275" t="b">
        <f>IF(J27="Y",'PN''S'!C76)</f>
        <v>0</v>
      </c>
      <c r="M27" s="262"/>
      <c r="N27" s="262"/>
      <c r="O27" s="262"/>
      <c r="P27" s="260" t="str">
        <f>Z77</f>
        <v>NOT POSSIBLE</v>
      </c>
      <c r="Q27" s="261"/>
      <c r="R27" s="85"/>
      <c r="U27" s="105" t="s">
        <v>14</v>
      </c>
      <c r="V27" s="105"/>
      <c r="W27" s="105"/>
      <c r="Y27" s="105" t="s">
        <v>14</v>
      </c>
      <c r="Z27" s="105"/>
    </row>
    <row r="28" spans="1:32" ht="15" customHeight="1" thickBot="1" x14ac:dyDescent="0.6">
      <c r="A28" s="84"/>
      <c r="B28" s="309"/>
      <c r="C28" s="330"/>
      <c r="D28" s="274"/>
      <c r="E28" s="245"/>
      <c r="F28" s="317"/>
      <c r="G28" s="152" t="s">
        <v>4</v>
      </c>
      <c r="H28" s="119"/>
      <c r="I28" s="147" t="b">
        <f>IF(H28="X",'PN''S'!C60)</f>
        <v>0</v>
      </c>
      <c r="J28" s="280"/>
      <c r="K28" s="281"/>
      <c r="L28" s="276"/>
      <c r="M28" s="263"/>
      <c r="N28" s="263"/>
      <c r="O28" s="263"/>
      <c r="P28" s="258"/>
      <c r="Q28" s="259"/>
      <c r="R28" s="85"/>
      <c r="U28" s="83" t="s">
        <v>182</v>
      </c>
      <c r="V28" s="44">
        <f>'3" Foam Chambers'!N11</f>
        <v>0</v>
      </c>
      <c r="W28" s="83" t="s">
        <v>11</v>
      </c>
      <c r="Y28" s="83" t="s">
        <v>182</v>
      </c>
      <c r="Z28" s="44">
        <f>'3" Foam Chambers'!N22</f>
        <v>0</v>
      </c>
    </row>
    <row r="29" spans="1:32" ht="13.5" customHeight="1" x14ac:dyDescent="0.55000000000000004">
      <c r="A29" s="84"/>
      <c r="B29" s="89"/>
      <c r="C29" s="89"/>
      <c r="D29" s="89"/>
      <c r="E29" s="111"/>
      <c r="F29" s="89"/>
      <c r="G29" s="89"/>
      <c r="H29" s="112"/>
      <c r="I29" s="112"/>
      <c r="J29" s="89"/>
      <c r="K29" s="89"/>
      <c r="L29" s="112"/>
      <c r="M29" s="89"/>
      <c r="N29" s="89"/>
      <c r="O29" s="89"/>
      <c r="P29" s="89"/>
      <c r="Q29" s="89"/>
      <c r="R29" s="85"/>
      <c r="U29" s="108"/>
      <c r="V29" s="109" t="s">
        <v>16</v>
      </c>
      <c r="W29" s="108"/>
      <c r="Y29" s="108"/>
      <c r="Z29" s="109" t="s">
        <v>16</v>
      </c>
    </row>
    <row r="30" spans="1:32" ht="17.25" customHeight="1" x14ac:dyDescent="0.55000000000000004">
      <c r="A30" s="84"/>
      <c r="B30" s="89"/>
      <c r="C30" s="336" t="s">
        <v>8</v>
      </c>
      <c r="D30" s="336"/>
      <c r="E30" s="314" t="s">
        <v>248</v>
      </c>
      <c r="F30" s="314"/>
      <c r="G30" s="314"/>
      <c r="H30" s="314"/>
      <c r="I30" s="315"/>
      <c r="J30" s="123"/>
      <c r="K30" s="124"/>
      <c r="L30" s="125"/>
      <c r="M30" s="124"/>
      <c r="N30" s="124"/>
      <c r="O30" s="124"/>
      <c r="P30" s="124"/>
      <c r="Q30" s="126"/>
      <c r="R30" s="85"/>
      <c r="V30" s="108"/>
      <c r="W30" s="109"/>
      <c r="Z30" s="108"/>
    </row>
    <row r="31" spans="1:32" ht="15.75" customHeight="1" x14ac:dyDescent="0.7">
      <c r="A31" s="84"/>
      <c r="B31" s="89"/>
      <c r="C31" s="127" t="s">
        <v>5</v>
      </c>
      <c r="D31" s="104"/>
      <c r="E31" s="314"/>
      <c r="F31" s="314"/>
      <c r="G31" s="314"/>
      <c r="H31" s="314"/>
      <c r="I31" s="314"/>
      <c r="J31" s="177" t="s">
        <v>165</v>
      </c>
      <c r="K31" s="124"/>
      <c r="L31" s="124"/>
      <c r="M31" s="124"/>
      <c r="N31" s="124"/>
      <c r="O31" s="124"/>
      <c r="P31" s="124"/>
      <c r="Q31" s="126"/>
      <c r="R31" s="85"/>
      <c r="U31" s="83" t="s">
        <v>17</v>
      </c>
      <c r="V31" s="114" t="s">
        <v>19</v>
      </c>
      <c r="Y31" s="83" t="s">
        <v>17</v>
      </c>
      <c r="Z31" s="114" t="s">
        <v>19</v>
      </c>
    </row>
    <row r="32" spans="1:32" ht="15.75" customHeight="1" x14ac:dyDescent="0.6">
      <c r="A32" s="84"/>
      <c r="B32" s="89"/>
      <c r="C32" s="127" t="s">
        <v>6</v>
      </c>
      <c r="D32" s="104"/>
      <c r="E32" s="314"/>
      <c r="F32" s="314"/>
      <c r="G32" s="314"/>
      <c r="H32" s="314"/>
      <c r="I32" s="314"/>
      <c r="J32" s="129"/>
      <c r="K32" s="112"/>
      <c r="L32" s="89"/>
      <c r="M32" s="89"/>
      <c r="N32" s="89"/>
      <c r="O32" s="89"/>
      <c r="P32" s="89"/>
      <c r="Q32" s="128"/>
      <c r="R32" s="85"/>
      <c r="V32" s="114" t="str">
        <f>IF(AND(82&lt;=V28,V28&lt;=480),"POSSIBLE","NOT POSSIBLE")</f>
        <v>NOT POSSIBLE</v>
      </c>
      <c r="Z32" s="114" t="str">
        <f>IF(AND(82&lt;=Z28,Z28&lt;=480),"POSSIBLE","NOT POSSIBLE")</f>
        <v>NOT POSSIBLE</v>
      </c>
    </row>
    <row r="33" spans="1:26" ht="15.75" customHeight="1" x14ac:dyDescent="0.6">
      <c r="A33" s="84"/>
      <c r="B33" s="89"/>
      <c r="C33" s="127" t="s">
        <v>7</v>
      </c>
      <c r="D33" s="104"/>
      <c r="E33" s="314"/>
      <c r="F33" s="314"/>
      <c r="G33" s="314"/>
      <c r="H33" s="314"/>
      <c r="I33" s="314"/>
      <c r="J33" s="130" t="s">
        <v>170</v>
      </c>
      <c r="K33" s="89"/>
      <c r="L33" s="131"/>
      <c r="M33" s="131"/>
      <c r="N33" s="131"/>
      <c r="O33" s="89"/>
      <c r="P33" s="132" t="s">
        <v>175</v>
      </c>
      <c r="Q33" s="133" t="s">
        <v>172</v>
      </c>
      <c r="R33" s="85"/>
      <c r="U33" s="108"/>
      <c r="V33" s="108"/>
      <c r="W33" s="108"/>
      <c r="Y33" s="108"/>
      <c r="Z33" s="108"/>
    </row>
    <row r="34" spans="1:26" ht="17.5" customHeight="1" x14ac:dyDescent="0.65">
      <c r="A34" s="84"/>
      <c r="B34" s="89"/>
      <c r="C34" s="89"/>
      <c r="D34" s="89"/>
      <c r="E34" s="314"/>
      <c r="F34" s="314"/>
      <c r="G34" s="314"/>
      <c r="H34" s="314"/>
      <c r="I34" s="314"/>
      <c r="J34" s="334" t="s">
        <v>164</v>
      </c>
      <c r="K34" s="335"/>
      <c r="L34" s="335"/>
      <c r="M34" s="252"/>
      <c r="N34" s="252"/>
      <c r="O34" s="160" t="s">
        <v>166</v>
      </c>
      <c r="P34" s="134"/>
      <c r="Q34" s="135"/>
      <c r="R34" s="85"/>
      <c r="U34" s="83" t="s">
        <v>21</v>
      </c>
      <c r="V34" s="45">
        <f>'3" Foam Chambers'!O11</f>
        <v>0</v>
      </c>
      <c r="W34" s="83" t="s">
        <v>12</v>
      </c>
      <c r="Y34" s="83" t="s">
        <v>21</v>
      </c>
      <c r="Z34" s="45">
        <f>'3" Foam Chambers'!O22</f>
        <v>0</v>
      </c>
    </row>
    <row r="35" spans="1:26" ht="16.8" x14ac:dyDescent="0.65">
      <c r="A35" s="84"/>
      <c r="B35" s="89"/>
      <c r="C35" s="89"/>
      <c r="D35" s="89"/>
      <c r="E35" s="111"/>
      <c r="F35" s="89"/>
      <c r="G35" s="89"/>
      <c r="H35" s="112"/>
      <c r="I35" s="89"/>
      <c r="J35" s="334" t="s">
        <v>164</v>
      </c>
      <c r="K35" s="335"/>
      <c r="L35" s="335"/>
      <c r="M35" s="252"/>
      <c r="N35" s="252"/>
      <c r="O35" s="160" t="s">
        <v>167</v>
      </c>
      <c r="P35" s="134"/>
      <c r="Q35" s="135"/>
      <c r="R35" s="85"/>
      <c r="U35" s="108"/>
      <c r="V35" s="108"/>
      <c r="W35" s="108"/>
      <c r="Y35" s="108"/>
      <c r="Z35" s="108"/>
    </row>
    <row r="36" spans="1:26" ht="17.25" customHeight="1" x14ac:dyDescent="0.6">
      <c r="A36" s="84"/>
      <c r="B36" s="89"/>
      <c r="C36" s="178" t="s">
        <v>191</v>
      </c>
      <c r="D36" s="287"/>
      <c r="E36" s="287"/>
      <c r="F36" s="287"/>
      <c r="G36" s="287"/>
      <c r="H36" s="287"/>
      <c r="I36" s="112"/>
      <c r="J36" s="129"/>
      <c r="K36" s="112"/>
      <c r="L36" s="112"/>
      <c r="M36" s="89"/>
      <c r="N36" s="89"/>
      <c r="O36" s="160" t="s">
        <v>190</v>
      </c>
      <c r="P36" s="253" t="s">
        <v>224</v>
      </c>
      <c r="Q36" s="254"/>
      <c r="R36" s="85"/>
      <c r="U36" s="115"/>
      <c r="V36" s="115"/>
      <c r="W36" s="115"/>
      <c r="Y36" s="115"/>
      <c r="Z36" s="115"/>
    </row>
    <row r="37" spans="1:26" ht="17.25" customHeight="1" x14ac:dyDescent="0.6">
      <c r="A37" s="84"/>
      <c r="B37" s="89"/>
      <c r="C37" s="89"/>
      <c r="D37" s="89"/>
      <c r="E37" s="111"/>
      <c r="F37" s="89"/>
      <c r="G37" s="89"/>
      <c r="H37" s="112"/>
      <c r="I37" s="112"/>
      <c r="J37" s="130" t="s">
        <v>171</v>
      </c>
      <c r="K37" s="89"/>
      <c r="L37" s="131"/>
      <c r="M37" s="131"/>
      <c r="N37" s="131"/>
      <c r="O37" s="136"/>
      <c r="P37" s="132" t="s">
        <v>175</v>
      </c>
      <c r="Q37" s="133" t="s">
        <v>172</v>
      </c>
      <c r="R37" s="85"/>
      <c r="V37" s="109" t="s">
        <v>22</v>
      </c>
      <c r="W37" s="109"/>
      <c r="Z37" s="109" t="s">
        <v>22</v>
      </c>
    </row>
    <row r="38" spans="1:26" ht="17.25" customHeight="1" x14ac:dyDescent="0.7">
      <c r="A38" s="84"/>
      <c r="C38" s="159" t="s">
        <v>173</v>
      </c>
      <c r="D38" s="333"/>
      <c r="E38" s="333"/>
      <c r="F38" s="333"/>
      <c r="G38" s="333"/>
      <c r="H38" s="333"/>
      <c r="I38" s="112"/>
      <c r="J38" s="334" t="s">
        <v>164</v>
      </c>
      <c r="K38" s="335"/>
      <c r="L38" s="335"/>
      <c r="M38" s="252"/>
      <c r="N38" s="252"/>
      <c r="O38" s="160" t="s">
        <v>166</v>
      </c>
      <c r="P38" s="134"/>
      <c r="Q38" s="135"/>
      <c r="R38" s="85"/>
      <c r="V38" s="114" t="s">
        <v>19</v>
      </c>
      <c r="Z38" s="114" t="s">
        <v>19</v>
      </c>
    </row>
    <row r="39" spans="1:26" ht="16.8" x14ac:dyDescent="0.65">
      <c r="A39" s="84"/>
      <c r="B39" s="89"/>
      <c r="C39" s="286" t="s">
        <v>225</v>
      </c>
      <c r="D39" s="286"/>
      <c r="E39" s="286"/>
      <c r="F39" s="286"/>
      <c r="G39" s="286"/>
      <c r="H39" s="286"/>
      <c r="I39" s="112"/>
      <c r="J39" s="334" t="s">
        <v>164</v>
      </c>
      <c r="K39" s="335"/>
      <c r="L39" s="335"/>
      <c r="M39" s="252"/>
      <c r="N39" s="252"/>
      <c r="O39" s="160" t="s">
        <v>167</v>
      </c>
      <c r="P39" s="134"/>
      <c r="Q39" s="135"/>
      <c r="R39" s="85"/>
      <c r="U39" s="83" t="s">
        <v>23</v>
      </c>
      <c r="V39" s="117" t="str">
        <f>IF(V32="NOT POSSIBLE","NOT POSSIBLE",SQRT(V28/(29.8*0.615*SQRT(V34))))</f>
        <v>NOT POSSIBLE</v>
      </c>
      <c r="Y39" s="83" t="s">
        <v>23</v>
      </c>
      <c r="Z39" s="117" t="str">
        <f>IF(Z32="NOT POSSIBLE","NOT POSSIBLE",SQRT(Z28/(29.8*0.615*SQRT(Z34))))</f>
        <v>NOT POSSIBLE</v>
      </c>
    </row>
    <row r="40" spans="1:26" ht="15" customHeight="1" x14ac:dyDescent="0.7">
      <c r="A40" s="84"/>
      <c r="B40" s="331" t="s">
        <v>174</v>
      </c>
      <c r="C40" s="331"/>
      <c r="D40" s="332"/>
      <c r="E40" s="333"/>
      <c r="F40" s="333"/>
      <c r="G40" s="333"/>
      <c r="H40" s="333"/>
      <c r="I40" s="112"/>
      <c r="J40" s="176"/>
      <c r="K40" s="89"/>
      <c r="L40" s="112"/>
      <c r="M40" s="89"/>
      <c r="N40" s="89"/>
      <c r="O40" s="160" t="s">
        <v>190</v>
      </c>
      <c r="P40" s="253" t="s">
        <v>224</v>
      </c>
      <c r="Q40" s="254"/>
      <c r="R40" s="85"/>
      <c r="U40" s="83" t="s">
        <v>24</v>
      </c>
      <c r="V40" s="310" t="str">
        <f>IF(V32="NOT POSSIBLE","NOT POSSIBLE",IF(AND(V32="Possible",0.906&lt;=V39,V39&lt;=1.531),V39,"CHG PRESS OR GPM"))</f>
        <v>NOT POSSIBLE</v>
      </c>
      <c r="Y40" s="83" t="s">
        <v>24</v>
      </c>
      <c r="Z40" s="310" t="str">
        <f>IF(Z32="NOT POSSIBLE","NOT POSSIBLE",IF(AND(Z32="Possible",0.906&lt;=Z39,Z39&lt;=1.531),Z39,"CHG PRESS OR GPM"))</f>
        <v>NOT POSSIBLE</v>
      </c>
    </row>
    <row r="41" spans="1:26" ht="15" customHeight="1" x14ac:dyDescent="0.55000000000000004">
      <c r="A41" s="84"/>
      <c r="B41" s="89"/>
      <c r="C41" s="89"/>
      <c r="D41" s="89"/>
      <c r="E41" s="111"/>
      <c r="F41" s="89"/>
      <c r="G41" s="89"/>
      <c r="H41" s="112"/>
      <c r="I41" s="112"/>
      <c r="J41" s="137"/>
      <c r="K41" s="134"/>
      <c r="L41" s="138"/>
      <c r="M41" s="134"/>
      <c r="N41" s="134"/>
      <c r="O41" s="134"/>
      <c r="P41" s="134"/>
      <c r="Q41" s="135"/>
      <c r="R41" s="85"/>
      <c r="U41" s="115"/>
      <c r="V41" s="310"/>
      <c r="Y41" s="115"/>
      <c r="Z41" s="310"/>
    </row>
    <row r="42" spans="1:26" ht="15" customHeight="1" x14ac:dyDescent="0.55000000000000004">
      <c r="A42" s="84"/>
      <c r="B42" s="89"/>
      <c r="C42" s="185" t="s">
        <v>247</v>
      </c>
      <c r="D42" s="287"/>
      <c r="E42" s="287"/>
      <c r="F42" s="287"/>
      <c r="G42" s="287"/>
      <c r="H42" s="287"/>
      <c r="I42" s="112"/>
      <c r="J42" s="89"/>
      <c r="K42" s="89"/>
      <c r="L42" s="112"/>
      <c r="M42" s="89"/>
      <c r="N42" s="89"/>
      <c r="O42" s="89"/>
      <c r="P42" s="89"/>
      <c r="Q42" s="89"/>
      <c r="R42" s="85"/>
      <c r="U42" s="115"/>
      <c r="V42" s="310"/>
      <c r="Y42" s="115"/>
      <c r="Z42" s="310"/>
    </row>
    <row r="43" spans="1:26" ht="14.7" thickBot="1" x14ac:dyDescent="0.6">
      <c r="A43" s="139"/>
      <c r="B43" s="140"/>
      <c r="C43" s="140"/>
      <c r="D43" s="140"/>
      <c r="E43" s="141"/>
      <c r="F43" s="140"/>
      <c r="G43" s="140"/>
      <c r="H43" s="142"/>
      <c r="I43" s="142"/>
      <c r="J43" s="140"/>
      <c r="K43" s="140"/>
      <c r="L43" s="142"/>
      <c r="M43" s="140"/>
      <c r="N43" s="140"/>
      <c r="O43" s="140"/>
      <c r="P43" s="140"/>
      <c r="Q43" s="140"/>
      <c r="R43" s="143"/>
      <c r="U43" s="115"/>
      <c r="V43" s="310"/>
      <c r="Y43" s="115"/>
      <c r="Z43" s="310"/>
    </row>
    <row r="45" spans="1:26" ht="18.3" x14ac:dyDescent="0.7">
      <c r="U45" s="180" t="s">
        <v>187</v>
      </c>
      <c r="Y45" s="180" t="s">
        <v>189</v>
      </c>
    </row>
    <row r="46" spans="1:26" x14ac:dyDescent="0.55000000000000004">
      <c r="U46" s="105" t="s">
        <v>14</v>
      </c>
      <c r="Y46" s="105" t="s">
        <v>14</v>
      </c>
    </row>
    <row r="47" spans="1:26" x14ac:dyDescent="0.55000000000000004">
      <c r="U47" s="83" t="s">
        <v>182</v>
      </c>
      <c r="V47" s="44">
        <f>'3" Foam Chambers'!N14</f>
        <v>0</v>
      </c>
      <c r="W47" s="83" t="s">
        <v>11</v>
      </c>
      <c r="Y47" s="83" t="s">
        <v>182</v>
      </c>
      <c r="Z47" s="44">
        <f>'3" Foam Chambers'!N25</f>
        <v>0</v>
      </c>
    </row>
    <row r="48" spans="1:26" x14ac:dyDescent="0.55000000000000004">
      <c r="U48" s="108"/>
      <c r="V48" s="109" t="s">
        <v>16</v>
      </c>
      <c r="W48" s="108"/>
      <c r="Y48" s="108"/>
      <c r="Z48" s="109" t="s">
        <v>16</v>
      </c>
    </row>
    <row r="49" spans="21:26" x14ac:dyDescent="0.55000000000000004">
      <c r="V49" s="108"/>
      <c r="W49" s="109"/>
      <c r="Z49" s="108"/>
    </row>
    <row r="50" spans="21:26" x14ac:dyDescent="0.55000000000000004">
      <c r="U50" s="83" t="s">
        <v>17</v>
      </c>
      <c r="V50" s="114" t="s">
        <v>19</v>
      </c>
      <c r="Y50" s="83" t="s">
        <v>17</v>
      </c>
      <c r="Z50" s="114" t="s">
        <v>19</v>
      </c>
    </row>
    <row r="51" spans="21:26" x14ac:dyDescent="0.55000000000000004">
      <c r="V51" s="114" t="str">
        <f>IF(AND(82&lt;=V47,V47&lt;=480),"POSSIBLE","NOT POSSIBLE")</f>
        <v>NOT POSSIBLE</v>
      </c>
      <c r="Z51" s="114" t="str">
        <f>IF(AND(82&lt;=Z47,Z47&lt;=480),"POSSIBLE","NOT POSSIBLE")</f>
        <v>NOT POSSIBLE</v>
      </c>
    </row>
    <row r="52" spans="21:26" x14ac:dyDescent="0.55000000000000004">
      <c r="U52" s="108"/>
      <c r="V52" s="108"/>
      <c r="W52" s="108"/>
      <c r="Y52" s="108"/>
      <c r="Z52" s="108"/>
    </row>
    <row r="53" spans="21:26" x14ac:dyDescent="0.55000000000000004">
      <c r="U53" s="83" t="s">
        <v>21</v>
      </c>
      <c r="V53" s="44">
        <f>'3" Foam Chambers'!O14</f>
        <v>0</v>
      </c>
      <c r="W53" s="83" t="s">
        <v>12</v>
      </c>
      <c r="Y53" s="83" t="s">
        <v>21</v>
      </c>
      <c r="Z53" s="44">
        <f>'3" Foam Chambers'!O25</f>
        <v>0</v>
      </c>
    </row>
    <row r="54" spans="21:26" x14ac:dyDescent="0.55000000000000004">
      <c r="U54" s="108"/>
      <c r="V54" s="108"/>
      <c r="W54" s="108"/>
      <c r="Y54" s="108"/>
      <c r="Z54" s="108"/>
    </row>
    <row r="55" spans="21:26" x14ac:dyDescent="0.55000000000000004">
      <c r="U55" s="115"/>
      <c r="V55" s="115"/>
      <c r="W55" s="115"/>
      <c r="Y55" s="115"/>
      <c r="Z55" s="115"/>
    </row>
    <row r="56" spans="21:26" x14ac:dyDescent="0.55000000000000004">
      <c r="V56" s="109" t="s">
        <v>22</v>
      </c>
      <c r="W56" s="109"/>
      <c r="Z56" s="109" t="s">
        <v>22</v>
      </c>
    </row>
    <row r="57" spans="21:26" x14ac:dyDescent="0.55000000000000004">
      <c r="V57" s="114" t="s">
        <v>19</v>
      </c>
      <c r="Z57" s="114" t="s">
        <v>19</v>
      </c>
    </row>
    <row r="58" spans="21:26" x14ac:dyDescent="0.55000000000000004">
      <c r="U58" s="83" t="s">
        <v>23</v>
      </c>
      <c r="V58" s="117" t="str">
        <f>IF(V51="NOT POSSIBLE","NOT POSSIBLE",SQRT(V47/(29.8*0.615*SQRT(V53))))</f>
        <v>NOT POSSIBLE</v>
      </c>
      <c r="Y58" s="83" t="s">
        <v>23</v>
      </c>
      <c r="Z58" s="117" t="str">
        <f>IF(Z51="NOT POSSIBLE","NOT POSSIBLE",SQRT(Z47/(29.8*0.615*SQRT(Z53))))</f>
        <v>NOT POSSIBLE</v>
      </c>
    </row>
    <row r="59" spans="21:26" x14ac:dyDescent="0.55000000000000004">
      <c r="U59" s="83" t="s">
        <v>24</v>
      </c>
      <c r="V59" s="310" t="str">
        <f>IF(V51="NOT POSSIBLE","NOT POSSIBLE",IF(AND(V51="Possible",0.906&lt;=V58,V58&lt;=1.531),V58,"CHG PRESS OR GPM"))</f>
        <v>NOT POSSIBLE</v>
      </c>
      <c r="Y59" s="83" t="s">
        <v>24</v>
      </c>
      <c r="Z59" s="310" t="str">
        <f>IF(Z51="NOT POSSIBLE","NOT POSSIBLE",IF(AND(Z51="Possible",0.906&lt;=Z58,Z58&lt;=1.531),Z58,"CHG PRESS OR GPM"))</f>
        <v>NOT POSSIBLE</v>
      </c>
    </row>
    <row r="60" spans="21:26" x14ac:dyDescent="0.55000000000000004">
      <c r="U60" s="115"/>
      <c r="V60" s="310"/>
      <c r="Y60" s="115"/>
      <c r="Z60" s="310"/>
    </row>
    <row r="61" spans="21:26" x14ac:dyDescent="0.55000000000000004">
      <c r="U61" s="115"/>
      <c r="V61" s="310"/>
      <c r="Y61" s="115"/>
      <c r="Z61" s="310"/>
    </row>
    <row r="63" spans="21:26" ht="18.3" x14ac:dyDescent="0.7">
      <c r="U63" s="180" t="s">
        <v>187</v>
      </c>
      <c r="Y63" s="180" t="s">
        <v>189</v>
      </c>
    </row>
    <row r="64" spans="21:26" x14ac:dyDescent="0.55000000000000004">
      <c r="U64" s="105" t="s">
        <v>14</v>
      </c>
      <c r="V64" s="105"/>
      <c r="W64" s="105"/>
      <c r="Y64" s="105" t="s">
        <v>14</v>
      </c>
      <c r="Z64" s="105"/>
    </row>
    <row r="65" spans="21:26" x14ac:dyDescent="0.55000000000000004">
      <c r="U65" s="83" t="s">
        <v>182</v>
      </c>
      <c r="V65" s="44">
        <f>'3" Foam Chambers'!N16</f>
        <v>0</v>
      </c>
      <c r="W65" s="83" t="s">
        <v>11</v>
      </c>
      <c r="Y65" s="83" t="s">
        <v>182</v>
      </c>
      <c r="Z65" s="44">
        <f>'3" Foam Chambers'!N27</f>
        <v>0</v>
      </c>
    </row>
    <row r="66" spans="21:26" x14ac:dyDescent="0.55000000000000004">
      <c r="U66" s="108"/>
      <c r="V66" s="109" t="s">
        <v>16</v>
      </c>
      <c r="W66" s="108"/>
      <c r="Y66" s="108"/>
      <c r="Z66" s="109" t="s">
        <v>16</v>
      </c>
    </row>
    <row r="67" spans="21:26" x14ac:dyDescent="0.55000000000000004">
      <c r="V67" s="108"/>
      <c r="W67" s="109"/>
      <c r="Z67" s="108"/>
    </row>
    <row r="68" spans="21:26" x14ac:dyDescent="0.55000000000000004">
      <c r="U68" s="83" t="s">
        <v>17</v>
      </c>
      <c r="V68" s="114" t="s">
        <v>19</v>
      </c>
      <c r="Y68" s="83" t="s">
        <v>17</v>
      </c>
      <c r="Z68" s="114" t="s">
        <v>19</v>
      </c>
    </row>
    <row r="69" spans="21:26" x14ac:dyDescent="0.55000000000000004">
      <c r="V69" s="114" t="str">
        <f>IF(AND(82&lt;=V65,V65&lt;=480),"POSSIBLE","NOT POSSIBLE")</f>
        <v>NOT POSSIBLE</v>
      </c>
      <c r="Z69" s="114" t="str">
        <f>IF(AND(82&lt;=Z65,Z65&lt;=480),"POSSIBLE","NOT POSSIBLE")</f>
        <v>NOT POSSIBLE</v>
      </c>
    </row>
    <row r="70" spans="21:26" x14ac:dyDescent="0.55000000000000004">
      <c r="U70" s="108"/>
      <c r="V70" s="108"/>
      <c r="W70" s="108"/>
      <c r="Y70" s="108"/>
      <c r="Z70" s="108"/>
    </row>
    <row r="71" spans="21:26" x14ac:dyDescent="0.55000000000000004">
      <c r="U71" s="83" t="s">
        <v>21</v>
      </c>
      <c r="V71" s="45">
        <f>'3" Foam Chambers'!O16</f>
        <v>0</v>
      </c>
      <c r="W71" s="83" t="s">
        <v>12</v>
      </c>
      <c r="Y71" s="83" t="s">
        <v>21</v>
      </c>
      <c r="Z71" s="45">
        <f>'3" Foam Chambers'!O27</f>
        <v>0</v>
      </c>
    </row>
    <row r="72" spans="21:26" x14ac:dyDescent="0.55000000000000004">
      <c r="U72" s="108"/>
      <c r="V72" s="108"/>
      <c r="W72" s="108"/>
      <c r="Y72" s="108"/>
      <c r="Z72" s="108"/>
    </row>
    <row r="73" spans="21:26" x14ac:dyDescent="0.55000000000000004">
      <c r="U73" s="115"/>
      <c r="V73" s="115"/>
      <c r="W73" s="115"/>
      <c r="Y73" s="115"/>
      <c r="Z73" s="115"/>
    </row>
    <row r="74" spans="21:26" x14ac:dyDescent="0.55000000000000004">
      <c r="V74" s="109" t="s">
        <v>22</v>
      </c>
      <c r="W74" s="109"/>
      <c r="Z74" s="109" t="s">
        <v>22</v>
      </c>
    </row>
    <row r="75" spans="21:26" x14ac:dyDescent="0.55000000000000004">
      <c r="V75" s="114" t="s">
        <v>19</v>
      </c>
      <c r="Z75" s="114" t="s">
        <v>19</v>
      </c>
    </row>
    <row r="76" spans="21:26" x14ac:dyDescent="0.55000000000000004">
      <c r="U76" s="83" t="s">
        <v>23</v>
      </c>
      <c r="V76" s="117" t="str">
        <f>IF(V69="NOT POSSIBLE","NOT POSSIBLE",SQRT(V65/(29.8*0.615*SQRT(V71))))</f>
        <v>NOT POSSIBLE</v>
      </c>
      <c r="Y76" s="83" t="s">
        <v>23</v>
      </c>
      <c r="Z76" s="117" t="str">
        <f>IF(Z69="NOT POSSIBLE","NOT POSSIBLE",SQRT(Z65/(29.8*0.615*SQRT(Z71))))</f>
        <v>NOT POSSIBLE</v>
      </c>
    </row>
    <row r="77" spans="21:26" x14ac:dyDescent="0.55000000000000004">
      <c r="U77" s="83" t="s">
        <v>24</v>
      </c>
      <c r="V77" s="310" t="str">
        <f>IF(V69="NOT POSSIBLE","NOT POSSIBLE",IF(AND(V69="Possible",0.906&lt;=V76,V76&lt;=1.531),V76,"CHG PRESS OR GPM"))</f>
        <v>NOT POSSIBLE</v>
      </c>
      <c r="Y77" s="83" t="s">
        <v>24</v>
      </c>
      <c r="Z77" s="310" t="str">
        <f>IF(Z69="NOT POSSIBLE","NOT POSSIBLE",IF(AND(Z69="Possible",0.906&lt;=Z76,Z76&lt;=1.531),Z76,"CHG PRESS OR GPM"))</f>
        <v>NOT POSSIBLE</v>
      </c>
    </row>
    <row r="78" spans="21:26" x14ac:dyDescent="0.55000000000000004">
      <c r="U78" s="115"/>
      <c r="V78" s="310"/>
      <c r="Y78" s="115"/>
      <c r="Z78" s="310"/>
    </row>
    <row r="79" spans="21:26" x14ac:dyDescent="0.55000000000000004">
      <c r="U79" s="115"/>
      <c r="V79" s="310"/>
      <c r="Y79" s="115"/>
      <c r="Z79" s="310"/>
    </row>
  </sheetData>
  <sheetProtection algorithmName="SHA-512" hashValue="gqxd8GAQwvnPss38w/sBoWOkjER8/CWZWThus5xbX3Z4+AUQAGiBgDXbRopG3MoNIPbYu5IRFQOrJ+dDtJLqAw==" saltValue="ipWwbh7aPWh3ZfRE/d8bIQ==" spinCount="100000" sheet="1" selectLockedCells="1"/>
  <mergeCells count="119">
    <mergeCell ref="B40:C40"/>
    <mergeCell ref="D40:H40"/>
    <mergeCell ref="J38:L38"/>
    <mergeCell ref="M38:N38"/>
    <mergeCell ref="E27:E28"/>
    <mergeCell ref="F27:F28"/>
    <mergeCell ref="J27:K28"/>
    <mergeCell ref="J39:L39"/>
    <mergeCell ref="M39:N39"/>
    <mergeCell ref="J34:L34"/>
    <mergeCell ref="M34:N34"/>
    <mergeCell ref="J35:L35"/>
    <mergeCell ref="M35:N35"/>
    <mergeCell ref="D38:H38"/>
    <mergeCell ref="C30:D30"/>
    <mergeCell ref="D36:H36"/>
    <mergeCell ref="C39:H39"/>
    <mergeCell ref="B20:B28"/>
    <mergeCell ref="C20:C21"/>
    <mergeCell ref="D20:D21"/>
    <mergeCell ref="E20:E21"/>
    <mergeCell ref="F20:F21"/>
    <mergeCell ref="J20:K21"/>
    <mergeCell ref="L27:L28"/>
    <mergeCell ref="C25:C26"/>
    <mergeCell ref="D25:D26"/>
    <mergeCell ref="E25:E26"/>
    <mergeCell ref="F25:F26"/>
    <mergeCell ref="J25:K26"/>
    <mergeCell ref="C27:C28"/>
    <mergeCell ref="D27:D28"/>
    <mergeCell ref="L25:L26"/>
    <mergeCell ref="M25:M26"/>
    <mergeCell ref="C22:C23"/>
    <mergeCell ref="D22:D23"/>
    <mergeCell ref="E22:E23"/>
    <mergeCell ref="C19:D19"/>
    <mergeCell ref="J19:K19"/>
    <mergeCell ref="N11:N12"/>
    <mergeCell ref="C14:C15"/>
    <mergeCell ref="D14:D15"/>
    <mergeCell ref="E14:E15"/>
    <mergeCell ref="F14:F15"/>
    <mergeCell ref="J14:K15"/>
    <mergeCell ref="C16:C17"/>
    <mergeCell ref="D16:D17"/>
    <mergeCell ref="E16:E17"/>
    <mergeCell ref="M14:M15"/>
    <mergeCell ref="N14:N15"/>
    <mergeCell ref="B2:Q2"/>
    <mergeCell ref="B4:K4"/>
    <mergeCell ref="B5:K5"/>
    <mergeCell ref="B6:F6"/>
    <mergeCell ref="H6:N6"/>
    <mergeCell ref="C8:D8"/>
    <mergeCell ref="J8:K8"/>
    <mergeCell ref="P8:Q8"/>
    <mergeCell ref="L9:L10"/>
    <mergeCell ref="M9:M10"/>
    <mergeCell ref="N9:N10"/>
    <mergeCell ref="O9:O10"/>
    <mergeCell ref="P9:Q10"/>
    <mergeCell ref="E9:E10"/>
    <mergeCell ref="F9:F10"/>
    <mergeCell ref="J9:K10"/>
    <mergeCell ref="B9:B17"/>
    <mergeCell ref="D9:D10"/>
    <mergeCell ref="C9:C10"/>
    <mergeCell ref="O16:O17"/>
    <mergeCell ref="P16:Q17"/>
    <mergeCell ref="F11:F12"/>
    <mergeCell ref="J11:K12"/>
    <mergeCell ref="L14:L15"/>
    <mergeCell ref="Z22:Z24"/>
    <mergeCell ref="Z40:Z43"/>
    <mergeCell ref="O14:O15"/>
    <mergeCell ref="P14:Q15"/>
    <mergeCell ref="F16:F17"/>
    <mergeCell ref="J16:K17"/>
    <mergeCell ref="L16:L17"/>
    <mergeCell ref="M16:M17"/>
    <mergeCell ref="N16:N17"/>
    <mergeCell ref="L20:L21"/>
    <mergeCell ref="M20:M21"/>
    <mergeCell ref="N20:N21"/>
    <mergeCell ref="O22:O23"/>
    <mergeCell ref="F22:F23"/>
    <mergeCell ref="D42:H42"/>
    <mergeCell ref="P36:Q36"/>
    <mergeCell ref="P40:Q40"/>
    <mergeCell ref="M22:M23"/>
    <mergeCell ref="N22:N23"/>
    <mergeCell ref="M27:M28"/>
    <mergeCell ref="N27:N28"/>
    <mergeCell ref="N25:N26"/>
    <mergeCell ref="Z59:Z61"/>
    <mergeCell ref="Z77:Z79"/>
    <mergeCell ref="V59:V61"/>
    <mergeCell ref="V77:V79"/>
    <mergeCell ref="C11:C12"/>
    <mergeCell ref="D11:D12"/>
    <mergeCell ref="E11:E12"/>
    <mergeCell ref="L11:L12"/>
    <mergeCell ref="M11:M12"/>
    <mergeCell ref="V22:V24"/>
    <mergeCell ref="V40:V43"/>
    <mergeCell ref="O11:O12"/>
    <mergeCell ref="P11:Q12"/>
    <mergeCell ref="P19:Q19"/>
    <mergeCell ref="O20:O21"/>
    <mergeCell ref="P20:Q21"/>
    <mergeCell ref="P22:Q23"/>
    <mergeCell ref="O27:O28"/>
    <mergeCell ref="P27:Q28"/>
    <mergeCell ref="O25:O26"/>
    <mergeCell ref="P25:Q26"/>
    <mergeCell ref="E30:I34"/>
    <mergeCell ref="J22:K23"/>
    <mergeCell ref="L22:L23"/>
  </mergeCells>
  <printOptions horizontalCentered="1"/>
  <pageMargins left="0.25" right="0.25" top="0.25" bottom="0.25" header="0.3" footer="0.3"/>
  <pageSetup scale="75" orientation="landscape" r:id="rId1"/>
  <colBreaks count="1" manualBreakCount="1">
    <brk id="13"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Select Branch" xr:uid="{1259DF1A-EB76-4316-A21A-5A3EF3D1876A}">
          <x14:formula1>
            <xm:f>Branches!D1:D32</xm:f>
          </x14:formula1>
          <xm:sqref>P36:Q36 P40:Q40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76AF5-7E40-4090-B927-7AE55A7A4ABE}">
  <sheetPr>
    <tabColor rgb="FF00B050"/>
    <pageSetUpPr fitToPage="1"/>
  </sheetPr>
  <dimension ref="A1:AB80"/>
  <sheetViews>
    <sheetView showGridLines="0" topLeftCell="A7" zoomScaleNormal="100" workbookViewId="0">
      <selection activeCell="M20" sqref="M20:M21"/>
    </sheetView>
  </sheetViews>
  <sheetFormatPr defaultColWidth="9.15625" defaultRowHeight="14.4" x14ac:dyDescent="0.55000000000000004"/>
  <cols>
    <col min="1" max="1" width="3.68359375" style="83" customWidth="1"/>
    <col min="2" max="2" width="6.41796875" style="83" customWidth="1"/>
    <col min="3" max="3" width="19.15625" style="83" bestFit="1" customWidth="1"/>
    <col min="4" max="4" width="3.83984375" style="83" customWidth="1"/>
    <col min="5" max="5" width="15.68359375" style="144" customWidth="1"/>
    <col min="6" max="6" width="3.26171875" style="83" customWidth="1"/>
    <col min="7" max="7" width="19.15625" style="83" customWidth="1"/>
    <col min="8" max="8" width="3.83984375" style="145" customWidth="1"/>
    <col min="9" max="9" width="12.83984375" style="145" customWidth="1"/>
    <col min="10" max="10" width="8.15625" style="83" customWidth="1"/>
    <col min="11" max="11" width="3.83984375" style="83" customWidth="1"/>
    <col min="12" max="12" width="12.68359375" style="145" customWidth="1"/>
    <col min="13" max="13" width="8.83984375" style="83" customWidth="1"/>
    <col min="14" max="14" width="9.15625" style="83"/>
    <col min="15" max="15" width="8.83984375" style="83" customWidth="1"/>
    <col min="16" max="17" width="9.68359375" style="83" customWidth="1"/>
    <col min="18" max="18" width="3.68359375" style="83" customWidth="1"/>
    <col min="19" max="19" width="9.15625" style="83"/>
    <col min="20" max="20" width="9.15625" style="83" hidden="1" customWidth="1"/>
    <col min="21" max="21" width="36.578125" style="83" hidden="1" customWidth="1"/>
    <col min="22" max="22" width="27" style="83" hidden="1" customWidth="1"/>
    <col min="23" max="24" width="19.68359375" style="83" hidden="1" customWidth="1"/>
    <col min="25" max="25" width="33.41796875" style="83" hidden="1" customWidth="1"/>
    <col min="26" max="26" width="19.68359375" style="83" hidden="1" customWidth="1"/>
    <col min="27" max="27" width="9.15625" style="83" hidden="1" customWidth="1"/>
    <col min="28" max="30" width="9.15625" style="83" customWidth="1"/>
    <col min="31" max="16384" width="9.15625" style="83"/>
  </cols>
  <sheetData>
    <row r="1" spans="1:28" x14ac:dyDescent="0.55000000000000004">
      <c r="A1" s="78"/>
      <c r="B1" s="79"/>
      <c r="C1" s="79"/>
      <c r="D1" s="79"/>
      <c r="E1" s="80"/>
      <c r="F1" s="79"/>
      <c r="G1" s="79"/>
      <c r="H1" s="81"/>
      <c r="I1" s="81"/>
      <c r="J1" s="79"/>
      <c r="K1" s="79"/>
      <c r="L1" s="81"/>
      <c r="M1" s="79"/>
      <c r="N1" s="79"/>
      <c r="O1" s="79"/>
      <c r="P1" s="79"/>
      <c r="Q1" s="79"/>
      <c r="R1" s="82"/>
    </row>
    <row r="2" spans="1:28" ht="17.7" x14ac:dyDescent="0.55000000000000004">
      <c r="A2" s="84"/>
      <c r="B2" s="337" t="s">
        <v>181</v>
      </c>
      <c r="C2" s="337"/>
      <c r="D2" s="337"/>
      <c r="E2" s="337"/>
      <c r="F2" s="337"/>
      <c r="G2" s="337"/>
      <c r="H2" s="337"/>
      <c r="I2" s="337"/>
      <c r="J2" s="337"/>
      <c r="K2" s="337"/>
      <c r="L2" s="337"/>
      <c r="M2" s="337"/>
      <c r="N2" s="337"/>
      <c r="O2" s="337"/>
      <c r="P2" s="337"/>
      <c r="Q2" s="337"/>
      <c r="R2" s="85"/>
    </row>
    <row r="3" spans="1:28" ht="12.75" customHeight="1" thickBot="1" x14ac:dyDescent="0.6">
      <c r="A3" s="84"/>
      <c r="B3" s="193"/>
      <c r="C3" s="194"/>
      <c r="D3" s="194"/>
      <c r="E3" s="195"/>
      <c r="F3" s="194"/>
      <c r="G3" s="194"/>
      <c r="H3" s="194"/>
      <c r="I3" s="194"/>
      <c r="J3" s="194"/>
      <c r="K3" s="194"/>
      <c r="L3" s="194"/>
      <c r="M3" s="194"/>
      <c r="N3" s="194"/>
      <c r="O3" s="76"/>
      <c r="P3" s="196"/>
      <c r="Q3" s="196"/>
      <c r="R3" s="85"/>
    </row>
    <row r="4" spans="1:28" ht="15" x14ac:dyDescent="0.55000000000000004">
      <c r="A4" s="84"/>
      <c r="B4" s="338" t="s">
        <v>0</v>
      </c>
      <c r="C4" s="339"/>
      <c r="D4" s="339"/>
      <c r="E4" s="339"/>
      <c r="F4" s="339"/>
      <c r="G4" s="339"/>
      <c r="H4" s="339"/>
      <c r="I4" s="339"/>
      <c r="J4" s="339"/>
      <c r="K4" s="339"/>
      <c r="L4" s="197"/>
      <c r="M4" s="197"/>
      <c r="N4" s="197"/>
      <c r="O4" s="197"/>
      <c r="P4" s="197"/>
      <c r="Q4" s="198"/>
      <c r="R4" s="85"/>
    </row>
    <row r="5" spans="1:28" ht="15" x14ac:dyDescent="0.55000000000000004">
      <c r="A5" s="84"/>
      <c r="B5" s="340" t="s">
        <v>1</v>
      </c>
      <c r="C5" s="341"/>
      <c r="D5" s="341"/>
      <c r="E5" s="341"/>
      <c r="F5" s="341"/>
      <c r="G5" s="341"/>
      <c r="H5" s="341"/>
      <c r="I5" s="341"/>
      <c r="J5" s="341"/>
      <c r="K5" s="341"/>
      <c r="L5" s="199"/>
      <c r="M5" s="199"/>
      <c r="N5" s="199"/>
      <c r="O5" s="199"/>
      <c r="P5" s="199"/>
      <c r="Q5" s="200"/>
      <c r="R5" s="85"/>
    </row>
    <row r="6" spans="1:28" ht="57.75" customHeight="1" thickBot="1" x14ac:dyDescent="0.6">
      <c r="A6" s="84"/>
      <c r="B6" s="342"/>
      <c r="C6" s="343"/>
      <c r="D6" s="343"/>
      <c r="E6" s="343"/>
      <c r="F6" s="343"/>
      <c r="G6" s="201"/>
      <c r="H6" s="344"/>
      <c r="I6" s="344"/>
      <c r="J6" s="344"/>
      <c r="K6" s="344"/>
      <c r="L6" s="344"/>
      <c r="M6" s="344"/>
      <c r="N6" s="344"/>
      <c r="O6" s="202"/>
      <c r="P6" s="202"/>
      <c r="Q6" s="203"/>
      <c r="R6" s="85"/>
    </row>
    <row r="7" spans="1:28" s="99" customFormat="1" ht="14.25" customHeight="1" x14ac:dyDescent="0.55000000000000004">
      <c r="A7" s="95"/>
      <c r="B7" s="193"/>
      <c r="C7" s="193"/>
      <c r="D7" s="193"/>
      <c r="E7" s="204"/>
      <c r="F7" s="193"/>
      <c r="G7" s="193"/>
      <c r="H7" s="205"/>
      <c r="I7" s="205"/>
      <c r="J7" s="193"/>
      <c r="K7" s="193"/>
      <c r="L7" s="205"/>
      <c r="M7" s="193"/>
      <c r="N7" s="193"/>
      <c r="O7" s="193"/>
      <c r="P7" s="193"/>
      <c r="Q7" s="193"/>
      <c r="R7" s="98"/>
    </row>
    <row r="8" spans="1:28" s="103" customFormat="1" ht="42.75" customHeight="1" x14ac:dyDescent="0.7">
      <c r="A8" s="100"/>
      <c r="B8" s="190" t="s">
        <v>9</v>
      </c>
      <c r="C8" s="345" t="s">
        <v>158</v>
      </c>
      <c r="D8" s="345"/>
      <c r="E8" s="206" t="s">
        <v>58</v>
      </c>
      <c r="F8" s="207"/>
      <c r="G8" s="206" t="s">
        <v>160</v>
      </c>
      <c r="H8" s="206"/>
      <c r="I8" s="206" t="s">
        <v>159</v>
      </c>
      <c r="J8" s="345" t="s">
        <v>162</v>
      </c>
      <c r="K8" s="345"/>
      <c r="L8" s="206" t="s">
        <v>161</v>
      </c>
      <c r="M8" s="190" t="s">
        <v>10</v>
      </c>
      <c r="N8" s="190" t="s">
        <v>185</v>
      </c>
      <c r="O8" s="190" t="s">
        <v>184</v>
      </c>
      <c r="P8" s="309" t="s">
        <v>183</v>
      </c>
      <c r="Q8" s="309"/>
      <c r="R8" s="102"/>
      <c r="U8" s="180" t="s">
        <v>186</v>
      </c>
      <c r="Y8" s="180" t="s">
        <v>188</v>
      </c>
    </row>
    <row r="9" spans="1:28" ht="15" customHeight="1" x14ac:dyDescent="0.55000000000000004">
      <c r="A9" s="84"/>
      <c r="B9" s="309" t="s">
        <v>20</v>
      </c>
      <c r="C9" s="311" t="s">
        <v>163</v>
      </c>
      <c r="D9" s="284"/>
      <c r="E9" s="267" t="b">
        <f>IF(D9="X",'PN''S'!C3)</f>
        <v>0</v>
      </c>
      <c r="F9" s="327"/>
      <c r="G9" s="149" t="s">
        <v>3</v>
      </c>
      <c r="H9" s="104"/>
      <c r="I9" s="146" t="b">
        <f>IF(H9="X",'PN''S'!C25)</f>
        <v>0</v>
      </c>
      <c r="J9" s="299"/>
      <c r="K9" s="300"/>
      <c r="L9" s="277" t="b">
        <f>IF(J9="Y",'PN''S'!C78)</f>
        <v>0</v>
      </c>
      <c r="M9" s="266"/>
      <c r="N9" s="266"/>
      <c r="O9" s="266"/>
      <c r="P9" s="256" t="str">
        <f>V22</f>
        <v>NOT POSSIBLE</v>
      </c>
      <c r="Q9" s="257"/>
      <c r="R9" s="85"/>
      <c r="S9" s="187" t="s">
        <v>227</v>
      </c>
      <c r="U9" s="105" t="s">
        <v>14</v>
      </c>
      <c r="V9" s="105"/>
      <c r="W9" s="105"/>
      <c r="Y9" s="105" t="s">
        <v>14</v>
      </c>
      <c r="Z9" s="105"/>
      <c r="AA9" s="105"/>
    </row>
    <row r="10" spans="1:28" ht="15" customHeight="1" thickBot="1" x14ac:dyDescent="0.6">
      <c r="A10" s="84"/>
      <c r="B10" s="309"/>
      <c r="C10" s="312"/>
      <c r="D10" s="285"/>
      <c r="E10" s="268"/>
      <c r="F10" s="317"/>
      <c r="G10" s="150" t="s">
        <v>4</v>
      </c>
      <c r="H10" s="106"/>
      <c r="I10" s="147" t="b">
        <f>IF(H10="X",'PN''S'!C35)</f>
        <v>0</v>
      </c>
      <c r="J10" s="301"/>
      <c r="K10" s="302"/>
      <c r="L10" s="276"/>
      <c r="M10" s="263"/>
      <c r="N10" s="263"/>
      <c r="O10" s="263"/>
      <c r="P10" s="258"/>
      <c r="Q10" s="259"/>
      <c r="R10" s="85"/>
      <c r="S10" s="83" t="s">
        <v>249</v>
      </c>
      <c r="U10" s="83" t="s">
        <v>182</v>
      </c>
      <c r="V10" s="44">
        <f>'4" Foam Chambers'!N9</f>
        <v>0</v>
      </c>
      <c r="W10" s="83" t="s">
        <v>11</v>
      </c>
      <c r="Y10" s="83" t="s">
        <v>182</v>
      </c>
      <c r="Z10" s="44">
        <f>'4" Foam Chambers'!N20</f>
        <v>0</v>
      </c>
      <c r="AA10" s="83" t="s">
        <v>11</v>
      </c>
      <c r="AB10" s="83" t="s">
        <v>251</v>
      </c>
    </row>
    <row r="11" spans="1:28" ht="15" customHeight="1" x14ac:dyDescent="0.55000000000000004">
      <c r="A11" s="84"/>
      <c r="B11" s="309"/>
      <c r="C11" s="328" t="s">
        <v>163</v>
      </c>
      <c r="D11" s="293"/>
      <c r="E11" s="294" t="b">
        <f>IF(D11="X",'PN''S'!C3)</f>
        <v>0</v>
      </c>
      <c r="F11" s="316"/>
      <c r="G11" s="151" t="s">
        <v>3</v>
      </c>
      <c r="H11" s="107"/>
      <c r="I11" s="148" t="b">
        <f>IF(H11="X",'PN''S'!C25)</f>
        <v>0</v>
      </c>
      <c r="J11" s="307"/>
      <c r="K11" s="308"/>
      <c r="L11" s="275" t="b">
        <f>IF(J11="Y",'PN''S'!C78)</f>
        <v>0</v>
      </c>
      <c r="M11" s="262"/>
      <c r="N11" s="262"/>
      <c r="O11" s="262"/>
      <c r="P11" s="260" t="str">
        <f>V40</f>
        <v>NOT POSSIBLE</v>
      </c>
      <c r="Q11" s="261"/>
      <c r="R11" s="85"/>
      <c r="S11" s="187" t="s">
        <v>229</v>
      </c>
      <c r="U11" s="108"/>
      <c r="V11" s="109" t="s">
        <v>16</v>
      </c>
      <c r="W11" s="108"/>
      <c r="Y11" s="108"/>
      <c r="Z11" s="109" t="s">
        <v>16</v>
      </c>
      <c r="AA11" s="108"/>
    </row>
    <row r="12" spans="1:28" ht="15" customHeight="1" thickBot="1" x14ac:dyDescent="0.6">
      <c r="A12" s="84"/>
      <c r="B12" s="309"/>
      <c r="C12" s="312"/>
      <c r="D12" s="285"/>
      <c r="E12" s="268"/>
      <c r="F12" s="317"/>
      <c r="G12" s="152" t="s">
        <v>4</v>
      </c>
      <c r="H12" s="110"/>
      <c r="I12" s="147" t="b">
        <f>IF(H12="X",'PN''S'!C35)</f>
        <v>0</v>
      </c>
      <c r="J12" s="301"/>
      <c r="K12" s="302"/>
      <c r="L12" s="276"/>
      <c r="M12" s="263"/>
      <c r="N12" s="263"/>
      <c r="O12" s="263"/>
      <c r="P12" s="258"/>
      <c r="Q12" s="259"/>
      <c r="R12" s="85"/>
      <c r="S12" s="83" t="s">
        <v>250</v>
      </c>
      <c r="V12" s="108"/>
      <c r="W12" s="109"/>
      <c r="Z12" s="108"/>
      <c r="AA12" s="109"/>
      <c r="AB12" s="83" t="s">
        <v>252</v>
      </c>
    </row>
    <row r="13" spans="1:28" ht="15" customHeight="1" x14ac:dyDescent="0.55000000000000004">
      <c r="A13" s="84"/>
      <c r="B13" s="309"/>
      <c r="C13" s="89"/>
      <c r="D13" s="89"/>
      <c r="E13" s="111"/>
      <c r="F13" s="89"/>
      <c r="G13" s="89"/>
      <c r="H13" s="112"/>
      <c r="I13" s="112"/>
      <c r="J13" s="89"/>
      <c r="K13" s="89"/>
      <c r="L13" s="112"/>
      <c r="M13" s="89"/>
      <c r="N13" s="89"/>
      <c r="O13" s="89"/>
      <c r="P13" s="89"/>
      <c r="Q13" s="89"/>
      <c r="R13" s="85"/>
      <c r="U13" s="83" t="s">
        <v>17</v>
      </c>
      <c r="V13" s="114" t="s">
        <v>20</v>
      </c>
      <c r="Y13" s="83" t="s">
        <v>17</v>
      </c>
      <c r="Z13" s="114" t="s">
        <v>20</v>
      </c>
    </row>
    <row r="14" spans="1:28" ht="15" customHeight="1" x14ac:dyDescent="0.55000000000000004">
      <c r="A14" s="84"/>
      <c r="B14" s="309"/>
      <c r="C14" s="311" t="s">
        <v>57</v>
      </c>
      <c r="D14" s="284"/>
      <c r="E14" s="267" t="b">
        <f>IF(D14="X",'PN''S'!C8)</f>
        <v>0</v>
      </c>
      <c r="F14" s="327"/>
      <c r="G14" s="149" t="s">
        <v>3</v>
      </c>
      <c r="H14" s="104"/>
      <c r="I14" s="146" t="b">
        <f>IF(H14="X",'PN''S'!C30)</f>
        <v>0</v>
      </c>
      <c r="J14" s="299"/>
      <c r="K14" s="300"/>
      <c r="L14" s="277" t="b">
        <f>IF(J14="Y",'PN''S'!C79)</f>
        <v>0</v>
      </c>
      <c r="M14" s="266"/>
      <c r="N14" s="266"/>
      <c r="O14" s="266"/>
      <c r="P14" s="256" t="str">
        <f>V60</f>
        <v>NOT POSSIBLE</v>
      </c>
      <c r="Q14" s="257"/>
      <c r="R14" s="85"/>
      <c r="S14" s="187" t="s">
        <v>233</v>
      </c>
      <c r="V14" s="114" t="str">
        <f>IF(AND(131&lt;=V10,V10&lt;=740),"POSSIBLE","NOT POSSIBLE")</f>
        <v>NOT POSSIBLE</v>
      </c>
      <c r="Z14" s="114" t="str">
        <f>IF(AND(131&lt;=Z10,Z10&lt;=740),"POSSIBLE","NOT POSSIBLE")</f>
        <v>NOT POSSIBLE</v>
      </c>
    </row>
    <row r="15" spans="1:28" ht="15" customHeight="1" thickBot="1" x14ac:dyDescent="0.6">
      <c r="A15" s="84"/>
      <c r="B15" s="309"/>
      <c r="C15" s="312"/>
      <c r="D15" s="285"/>
      <c r="E15" s="268"/>
      <c r="F15" s="317"/>
      <c r="G15" s="150" t="s">
        <v>4</v>
      </c>
      <c r="H15" s="106"/>
      <c r="I15" s="147" t="b">
        <f>IF(H15="X",'PN''S'!C40)</f>
        <v>0</v>
      </c>
      <c r="J15" s="301"/>
      <c r="K15" s="302"/>
      <c r="L15" s="276"/>
      <c r="M15" s="263"/>
      <c r="N15" s="263"/>
      <c r="O15" s="263"/>
      <c r="P15" s="258"/>
      <c r="Q15" s="259"/>
      <c r="R15" s="85"/>
      <c r="S15" s="83" t="s">
        <v>234</v>
      </c>
      <c r="U15" s="108"/>
      <c r="V15" s="108"/>
      <c r="W15" s="108"/>
      <c r="Y15" s="108"/>
      <c r="Z15" s="108"/>
      <c r="AA15" s="108"/>
      <c r="AB15" s="83" t="s">
        <v>235</v>
      </c>
    </row>
    <row r="16" spans="1:28" ht="15" customHeight="1" x14ac:dyDescent="0.55000000000000004">
      <c r="A16" s="84"/>
      <c r="B16" s="309"/>
      <c r="C16" s="328" t="s">
        <v>57</v>
      </c>
      <c r="D16" s="293"/>
      <c r="E16" s="294" t="b">
        <f>IF(D16="X",'PN''S'!C8)</f>
        <v>0</v>
      </c>
      <c r="F16" s="316"/>
      <c r="G16" s="151" t="s">
        <v>3</v>
      </c>
      <c r="H16" s="107"/>
      <c r="I16" s="148" t="b">
        <f>IF(H16="X",'PN''S'!C30)</f>
        <v>0</v>
      </c>
      <c r="J16" s="307"/>
      <c r="K16" s="308"/>
      <c r="L16" s="275" t="b">
        <f>IF(J16="Y",'PN''S'!C79)</f>
        <v>0</v>
      </c>
      <c r="M16" s="262"/>
      <c r="N16" s="262"/>
      <c r="O16" s="262"/>
      <c r="P16" s="260" t="str">
        <f>V78</f>
        <v>NOT POSSIBLE</v>
      </c>
      <c r="Q16" s="261"/>
      <c r="R16" s="85"/>
      <c r="S16" s="187" t="s">
        <v>236</v>
      </c>
      <c r="U16" s="83" t="s">
        <v>21</v>
      </c>
      <c r="V16" s="45">
        <f>'4" Foam Chambers'!O9</f>
        <v>0</v>
      </c>
      <c r="W16" s="83" t="s">
        <v>12</v>
      </c>
      <c r="Y16" s="83" t="s">
        <v>21</v>
      </c>
      <c r="Z16" s="45">
        <f>'4" Foam Chambers'!O20</f>
        <v>0</v>
      </c>
      <c r="AA16" s="83" t="s">
        <v>12</v>
      </c>
    </row>
    <row r="17" spans="1:28" ht="15" customHeight="1" thickBot="1" x14ac:dyDescent="0.6">
      <c r="A17" s="84"/>
      <c r="B17" s="309"/>
      <c r="C17" s="312"/>
      <c r="D17" s="285"/>
      <c r="E17" s="268"/>
      <c r="F17" s="317"/>
      <c r="G17" s="152" t="s">
        <v>4</v>
      </c>
      <c r="H17" s="110"/>
      <c r="I17" s="147" t="b">
        <f>IF(H17="X",'PN''S'!C40)</f>
        <v>0</v>
      </c>
      <c r="J17" s="301"/>
      <c r="K17" s="302"/>
      <c r="L17" s="276"/>
      <c r="M17" s="263"/>
      <c r="N17" s="263"/>
      <c r="O17" s="263"/>
      <c r="P17" s="258"/>
      <c r="Q17" s="259"/>
      <c r="R17" s="85"/>
      <c r="S17" s="83" t="s">
        <v>237</v>
      </c>
      <c r="U17" s="108"/>
      <c r="V17" s="108"/>
      <c r="W17" s="108"/>
      <c r="Y17" s="108"/>
      <c r="Z17" s="108"/>
      <c r="AA17" s="108"/>
      <c r="AB17" s="83" t="s">
        <v>238</v>
      </c>
    </row>
    <row r="18" spans="1:28" ht="13.5" customHeight="1" x14ac:dyDescent="0.55000000000000004">
      <c r="A18" s="84"/>
      <c r="B18" s="89"/>
      <c r="C18" s="89"/>
      <c r="D18" s="89"/>
      <c r="E18" s="111"/>
      <c r="F18" s="89"/>
      <c r="G18" s="89"/>
      <c r="H18" s="112"/>
      <c r="I18" s="112"/>
      <c r="J18" s="89"/>
      <c r="K18" s="89"/>
      <c r="L18" s="112"/>
      <c r="M18" s="89"/>
      <c r="N18" s="89"/>
      <c r="O18" s="89"/>
      <c r="P18" s="89"/>
      <c r="Q18" s="89"/>
      <c r="R18" s="85"/>
      <c r="U18" s="115"/>
      <c r="V18" s="115"/>
      <c r="W18" s="115"/>
      <c r="Y18" s="115"/>
      <c r="Z18" s="115"/>
      <c r="AA18" s="115"/>
    </row>
    <row r="19" spans="1:28" s="103" customFormat="1" ht="42.75" customHeight="1" x14ac:dyDescent="0.55000000000000004">
      <c r="A19" s="100"/>
      <c r="B19" s="190" t="s">
        <v>9</v>
      </c>
      <c r="C19" s="345" t="s">
        <v>158</v>
      </c>
      <c r="D19" s="345"/>
      <c r="E19" s="206" t="s">
        <v>58</v>
      </c>
      <c r="F19" s="207"/>
      <c r="G19" s="206" t="s">
        <v>160</v>
      </c>
      <c r="H19" s="206"/>
      <c r="I19" s="206" t="s">
        <v>159</v>
      </c>
      <c r="J19" s="345" t="s">
        <v>162</v>
      </c>
      <c r="K19" s="345"/>
      <c r="L19" s="206" t="s">
        <v>161</v>
      </c>
      <c r="M19" s="190" t="s">
        <v>10</v>
      </c>
      <c r="N19" s="190" t="s">
        <v>11</v>
      </c>
      <c r="O19" s="190" t="s">
        <v>12</v>
      </c>
      <c r="P19" s="309" t="s">
        <v>13</v>
      </c>
      <c r="Q19" s="309"/>
      <c r="R19" s="102"/>
      <c r="U19" s="83"/>
      <c r="V19" s="109" t="s">
        <v>22</v>
      </c>
      <c r="W19" s="109"/>
      <c r="Y19" s="83"/>
      <c r="Z19" s="109" t="s">
        <v>22</v>
      </c>
      <c r="AA19" s="109"/>
    </row>
    <row r="20" spans="1:28" ht="15" customHeight="1" x14ac:dyDescent="0.55000000000000004">
      <c r="A20" s="84"/>
      <c r="B20" s="309" t="s">
        <v>20</v>
      </c>
      <c r="C20" s="311" t="s">
        <v>168</v>
      </c>
      <c r="D20" s="284"/>
      <c r="E20" s="267" t="b">
        <f>IF(D20="X",'PN''S'!C13)</f>
        <v>0</v>
      </c>
      <c r="F20" s="327"/>
      <c r="G20" s="149" t="s">
        <v>3</v>
      </c>
      <c r="H20" s="116"/>
      <c r="I20" s="146" t="b">
        <f>IF(H20="X",'PN''S'!C46)</f>
        <v>0</v>
      </c>
      <c r="J20" s="299"/>
      <c r="K20" s="300"/>
      <c r="L20" s="277" t="b">
        <f>IF(J20="Y",'PN''S'!C81)</f>
        <v>0</v>
      </c>
      <c r="M20" s="266"/>
      <c r="N20" s="266"/>
      <c r="O20" s="266"/>
      <c r="P20" s="256" t="str">
        <f>Z22</f>
        <v>NOT POSSIBLE</v>
      </c>
      <c r="Q20" s="257"/>
      <c r="R20" s="85"/>
      <c r="V20" s="114" t="s">
        <v>20</v>
      </c>
      <c r="Z20" s="114" t="s">
        <v>20</v>
      </c>
    </row>
    <row r="21" spans="1:28" ht="15" customHeight="1" thickBot="1" x14ac:dyDescent="0.6">
      <c r="A21" s="84"/>
      <c r="B21" s="309"/>
      <c r="C21" s="312"/>
      <c r="D21" s="285"/>
      <c r="E21" s="268"/>
      <c r="F21" s="317"/>
      <c r="G21" s="150" t="s">
        <v>4</v>
      </c>
      <c r="H21" s="154"/>
      <c r="I21" s="146" t="b">
        <f>IF(H21="X",'PN''S'!C56)</f>
        <v>0</v>
      </c>
      <c r="J21" s="301"/>
      <c r="K21" s="302"/>
      <c r="L21" s="276"/>
      <c r="M21" s="263"/>
      <c r="N21" s="263"/>
      <c r="O21" s="263"/>
      <c r="P21" s="258"/>
      <c r="Q21" s="259"/>
      <c r="R21" s="85"/>
      <c r="U21" s="83" t="s">
        <v>23</v>
      </c>
      <c r="V21" s="117" t="str">
        <f>IF(V14="NOT POSSIBLE","NOT POSSIBLE",SQRT(V10/(29.8*0.615*SQRT(V16))))</f>
        <v>NOT POSSIBLE</v>
      </c>
      <c r="Y21" s="83" t="s">
        <v>23</v>
      </c>
      <c r="Z21" s="117" t="str">
        <f>IF(Z14="NOT POSSIBLE","NOT POSSIBLE",SQRT(Z10/(29.8*0.615*SQRT(Z16))))</f>
        <v>NOT POSSIBLE</v>
      </c>
    </row>
    <row r="22" spans="1:28" ht="15" customHeight="1" x14ac:dyDescent="0.55000000000000004">
      <c r="A22" s="84"/>
      <c r="B22" s="309"/>
      <c r="C22" s="311" t="s">
        <v>168</v>
      </c>
      <c r="D22" s="273"/>
      <c r="E22" s="244" t="b">
        <f>IF(D22="X",'PN''S'!C13)</f>
        <v>0</v>
      </c>
      <c r="F22" s="316"/>
      <c r="G22" s="151" t="s">
        <v>3</v>
      </c>
      <c r="H22" s="118"/>
      <c r="I22" s="182" t="b">
        <f>IF(H22="X",'PN''S'!C46)</f>
        <v>0</v>
      </c>
      <c r="J22" s="307"/>
      <c r="K22" s="308"/>
      <c r="L22" s="275" t="b">
        <f>IF(J22="Y",'PN''S'!C81)</f>
        <v>0</v>
      </c>
      <c r="M22" s="262"/>
      <c r="N22" s="262"/>
      <c r="O22" s="262"/>
      <c r="P22" s="260" t="str">
        <f>Z40</f>
        <v>NOT POSSIBLE</v>
      </c>
      <c r="Q22" s="261"/>
      <c r="R22" s="85"/>
      <c r="U22" s="83" t="s">
        <v>24</v>
      </c>
      <c r="V22" s="310" t="str">
        <f>IF(V14="NOT POSSIBLE","NOT POSSIBLE",IF(AND(V14="Possible",0.906&lt;=V21,V21&lt;=1.531),V21,"CHG PRESS OR GPM"))</f>
        <v>NOT POSSIBLE</v>
      </c>
      <c r="Y22" s="83" t="s">
        <v>24</v>
      </c>
      <c r="Z22" s="310" t="str">
        <f>IF(Z14="NOT POSSIBLE","NOT POSSIBLE",IF(AND(Z14="Possible",0.906&lt;=Z21,Z21&lt;=1.531),Z21,"CHG PRESS OR GPM"))</f>
        <v>NOT POSSIBLE</v>
      </c>
    </row>
    <row r="23" spans="1:28" ht="15" customHeight="1" thickBot="1" x14ac:dyDescent="0.6">
      <c r="A23" s="84"/>
      <c r="B23" s="309"/>
      <c r="C23" s="312"/>
      <c r="D23" s="274"/>
      <c r="E23" s="245"/>
      <c r="F23" s="317"/>
      <c r="G23" s="152" t="s">
        <v>4</v>
      </c>
      <c r="H23" s="119"/>
      <c r="I23" s="147" t="b">
        <f>IF(H23="X",'PN''S'!C56)</f>
        <v>0</v>
      </c>
      <c r="J23" s="301"/>
      <c r="K23" s="302"/>
      <c r="L23" s="276"/>
      <c r="M23" s="263"/>
      <c r="N23" s="263"/>
      <c r="O23" s="263"/>
      <c r="P23" s="258"/>
      <c r="Q23" s="259"/>
      <c r="R23" s="85"/>
      <c r="U23" s="115"/>
      <c r="V23" s="310"/>
      <c r="Y23" s="115"/>
      <c r="Z23" s="310"/>
    </row>
    <row r="24" spans="1:28" ht="15" customHeight="1" thickBot="1" x14ac:dyDescent="0.6">
      <c r="A24" s="84"/>
      <c r="B24" s="309"/>
      <c r="C24" s="89"/>
      <c r="D24" s="120"/>
      <c r="E24" s="111"/>
      <c r="F24" s="89"/>
      <c r="G24" s="89"/>
      <c r="H24" s="121"/>
      <c r="I24" s="112"/>
      <c r="J24" s="89"/>
      <c r="K24" s="89"/>
      <c r="L24" s="112"/>
      <c r="M24" s="89"/>
      <c r="N24" s="89"/>
      <c r="O24" s="89"/>
      <c r="P24" s="122"/>
      <c r="Q24" s="122"/>
      <c r="R24" s="85"/>
      <c r="U24" s="115"/>
      <c r="V24" s="310"/>
      <c r="Y24" s="115"/>
      <c r="Z24" s="310"/>
    </row>
    <row r="25" spans="1:28" ht="15" customHeight="1" x14ac:dyDescent="0.55000000000000004">
      <c r="A25" s="84"/>
      <c r="B25" s="309"/>
      <c r="C25" s="329" t="s">
        <v>169</v>
      </c>
      <c r="D25" s="284"/>
      <c r="E25" s="267" t="b">
        <f>IF(D25="X",'PN''S'!C18)</f>
        <v>0</v>
      </c>
      <c r="F25" s="327"/>
      <c r="G25" s="149" t="s">
        <v>3</v>
      </c>
      <c r="H25" s="116"/>
      <c r="I25" s="146" t="b">
        <f>IF(H25="X",'PN''S'!C51)</f>
        <v>0</v>
      </c>
      <c r="J25" s="282"/>
      <c r="K25" s="283"/>
      <c r="L25" s="277" t="b">
        <f>IF(J25="Y",'PN''S'!C82)</f>
        <v>0</v>
      </c>
      <c r="M25" s="266"/>
      <c r="N25" s="266"/>
      <c r="O25" s="266"/>
      <c r="P25" s="264" t="str">
        <f>Z60</f>
        <v>NOT POSSIBLE</v>
      </c>
      <c r="Q25" s="265"/>
      <c r="R25" s="85"/>
    </row>
    <row r="26" spans="1:28" ht="15" customHeight="1" thickBot="1" x14ac:dyDescent="0.6">
      <c r="A26" s="84"/>
      <c r="B26" s="309"/>
      <c r="C26" s="330"/>
      <c r="D26" s="285"/>
      <c r="E26" s="268"/>
      <c r="F26" s="317"/>
      <c r="G26" s="150" t="s">
        <v>4</v>
      </c>
      <c r="H26" s="119"/>
      <c r="I26" s="146" t="b">
        <f>IF(H26="X",'PN''S'!C61)</f>
        <v>0</v>
      </c>
      <c r="J26" s="280"/>
      <c r="K26" s="281"/>
      <c r="L26" s="276"/>
      <c r="M26" s="263"/>
      <c r="N26" s="263"/>
      <c r="O26" s="263"/>
      <c r="P26" s="258"/>
      <c r="Q26" s="259"/>
      <c r="R26" s="85"/>
      <c r="U26" s="181" t="s">
        <v>186</v>
      </c>
      <c r="Y26" s="181" t="s">
        <v>188</v>
      </c>
    </row>
    <row r="27" spans="1:28" ht="15" customHeight="1" x14ac:dyDescent="0.55000000000000004">
      <c r="A27" s="84"/>
      <c r="B27" s="309"/>
      <c r="C27" s="329" t="s">
        <v>169</v>
      </c>
      <c r="D27" s="273"/>
      <c r="E27" s="244" t="b">
        <f>IF(D27="X",'PN''S'!C18)</f>
        <v>0</v>
      </c>
      <c r="F27" s="316"/>
      <c r="G27" s="151" t="s">
        <v>3</v>
      </c>
      <c r="H27" s="118"/>
      <c r="I27" s="182" t="b">
        <f>IF(H27="X",'PN''S'!C51)</f>
        <v>0</v>
      </c>
      <c r="J27" s="278"/>
      <c r="K27" s="279"/>
      <c r="L27" s="275" t="b">
        <f>IF(J27="Y",'PN''S'!C82)</f>
        <v>0</v>
      </c>
      <c r="M27" s="262"/>
      <c r="N27" s="262"/>
      <c r="O27" s="262"/>
      <c r="P27" s="260" t="str">
        <f>Z78</f>
        <v>NOT POSSIBLE</v>
      </c>
      <c r="Q27" s="261"/>
      <c r="R27" s="85"/>
      <c r="U27" s="105" t="s">
        <v>14</v>
      </c>
      <c r="V27" s="105"/>
      <c r="W27" s="105"/>
      <c r="Y27" s="105" t="s">
        <v>14</v>
      </c>
      <c r="Z27" s="105"/>
      <c r="AA27" s="105"/>
    </row>
    <row r="28" spans="1:28" ht="15" customHeight="1" thickBot="1" x14ac:dyDescent="0.6">
      <c r="A28" s="84"/>
      <c r="B28" s="309"/>
      <c r="C28" s="330"/>
      <c r="D28" s="274"/>
      <c r="E28" s="245"/>
      <c r="F28" s="317"/>
      <c r="G28" s="152" t="s">
        <v>4</v>
      </c>
      <c r="H28" s="119"/>
      <c r="I28" s="147" t="b">
        <f>IF(H28="X",'PN''S'!C61)</f>
        <v>0</v>
      </c>
      <c r="J28" s="280"/>
      <c r="K28" s="281"/>
      <c r="L28" s="276"/>
      <c r="M28" s="263"/>
      <c r="N28" s="263"/>
      <c r="O28" s="263"/>
      <c r="P28" s="258"/>
      <c r="Q28" s="259"/>
      <c r="R28" s="85"/>
      <c r="U28" s="83" t="s">
        <v>182</v>
      </c>
      <c r="V28" s="44">
        <f>'4" Foam Chambers'!N11</f>
        <v>0</v>
      </c>
      <c r="W28" s="83" t="s">
        <v>11</v>
      </c>
      <c r="Y28" s="83" t="s">
        <v>182</v>
      </c>
      <c r="Z28" s="44">
        <f>'4" Foam Chambers'!N22</f>
        <v>0</v>
      </c>
      <c r="AA28" s="83" t="s">
        <v>11</v>
      </c>
    </row>
    <row r="29" spans="1:28" ht="13.5" customHeight="1" x14ac:dyDescent="0.55000000000000004">
      <c r="A29" s="84"/>
      <c r="B29" s="89"/>
      <c r="C29" s="89"/>
      <c r="D29" s="89"/>
      <c r="E29" s="111"/>
      <c r="F29" s="89"/>
      <c r="G29" s="89"/>
      <c r="H29" s="112"/>
      <c r="I29" s="112"/>
      <c r="J29" s="89"/>
      <c r="K29" s="89"/>
      <c r="L29" s="112"/>
      <c r="M29" s="89"/>
      <c r="N29" s="89"/>
      <c r="O29" s="89"/>
      <c r="P29" s="89"/>
      <c r="Q29" s="89"/>
      <c r="R29" s="85"/>
      <c r="U29" s="108"/>
      <c r="V29" s="109" t="s">
        <v>16</v>
      </c>
      <c r="W29" s="108"/>
      <c r="Y29" s="108"/>
      <c r="Z29" s="109" t="s">
        <v>16</v>
      </c>
      <c r="AA29" s="108"/>
    </row>
    <row r="30" spans="1:28" ht="17.25" customHeight="1" x14ac:dyDescent="0.55000000000000004">
      <c r="A30" s="84"/>
      <c r="B30" s="89"/>
      <c r="C30" s="349" t="s">
        <v>8</v>
      </c>
      <c r="D30" s="349"/>
      <c r="E30" s="314" t="s">
        <v>248</v>
      </c>
      <c r="F30" s="314"/>
      <c r="G30" s="314"/>
      <c r="H30" s="314"/>
      <c r="I30" s="314"/>
      <c r="J30" s="212"/>
      <c r="K30" s="213"/>
      <c r="L30" s="214"/>
      <c r="M30" s="124"/>
      <c r="N30" s="124"/>
      <c r="O30" s="124"/>
      <c r="P30" s="124"/>
      <c r="Q30" s="126"/>
      <c r="R30" s="85"/>
      <c r="V30" s="108"/>
      <c r="W30" s="109"/>
      <c r="Z30" s="108"/>
      <c r="AA30" s="109"/>
    </row>
    <row r="31" spans="1:28" ht="16.2" x14ac:dyDescent="0.7">
      <c r="A31" s="84"/>
      <c r="B31" s="89"/>
      <c r="C31" s="228" t="s">
        <v>5</v>
      </c>
      <c r="D31" s="104"/>
      <c r="E31" s="314"/>
      <c r="F31" s="314"/>
      <c r="G31" s="314"/>
      <c r="H31" s="314"/>
      <c r="I31" s="314"/>
      <c r="J31" s="215" t="s">
        <v>165</v>
      </c>
      <c r="K31" s="76"/>
      <c r="L31" s="76"/>
      <c r="M31" s="89"/>
      <c r="N31" s="89"/>
      <c r="O31" s="89"/>
      <c r="P31" s="89"/>
      <c r="Q31" s="128"/>
      <c r="R31" s="85"/>
      <c r="U31" s="83" t="s">
        <v>17</v>
      </c>
      <c r="V31" s="114" t="s">
        <v>20</v>
      </c>
      <c r="Y31" s="83" t="s">
        <v>17</v>
      </c>
      <c r="Z31" s="114" t="s">
        <v>20</v>
      </c>
    </row>
    <row r="32" spans="1:28" ht="15.6" x14ac:dyDescent="0.6">
      <c r="A32" s="84"/>
      <c r="B32" s="89"/>
      <c r="C32" s="228" t="s">
        <v>6</v>
      </c>
      <c r="D32" s="104"/>
      <c r="E32" s="314"/>
      <c r="F32" s="314"/>
      <c r="G32" s="314"/>
      <c r="H32" s="314"/>
      <c r="I32" s="314"/>
      <c r="J32" s="216"/>
      <c r="K32" s="217"/>
      <c r="L32" s="76"/>
      <c r="M32" s="89"/>
      <c r="N32" s="89"/>
      <c r="O32" s="89"/>
      <c r="P32" s="89"/>
      <c r="Q32" s="128"/>
      <c r="R32" s="85"/>
      <c r="V32" s="114" t="str">
        <f>IF(AND(131&lt;=V28,V28&lt;=740),"POSSIBLE","NOT POSSIBLE")</f>
        <v>NOT POSSIBLE</v>
      </c>
      <c r="Z32" s="114" t="str">
        <f>IF(AND(131&lt;=Z28,Z28&lt;=740),"POSSIBLE","NOT POSSIBLE")</f>
        <v>NOT POSSIBLE</v>
      </c>
    </row>
    <row r="33" spans="1:27" ht="15.6" x14ac:dyDescent="0.6">
      <c r="A33" s="84"/>
      <c r="B33" s="89"/>
      <c r="C33" s="228" t="s">
        <v>7</v>
      </c>
      <c r="D33" s="104"/>
      <c r="E33" s="314"/>
      <c r="F33" s="314"/>
      <c r="G33" s="314"/>
      <c r="H33" s="314"/>
      <c r="I33" s="314"/>
      <c r="J33" s="218" t="s">
        <v>170</v>
      </c>
      <c r="K33" s="76"/>
      <c r="L33" s="219"/>
      <c r="M33" s="131"/>
      <c r="N33" s="131"/>
      <c r="O33" s="76"/>
      <c r="P33" s="223" t="s">
        <v>175</v>
      </c>
      <c r="Q33" s="224" t="s">
        <v>172</v>
      </c>
      <c r="R33" s="85"/>
      <c r="U33" s="108"/>
      <c r="V33" s="108"/>
      <c r="W33" s="108"/>
      <c r="Y33" s="108"/>
      <c r="Z33" s="108"/>
      <c r="AA33" s="108"/>
    </row>
    <row r="34" spans="1:27" ht="17.25" customHeight="1" x14ac:dyDescent="0.65">
      <c r="A34" s="84"/>
      <c r="B34" s="89"/>
      <c r="C34" s="89"/>
      <c r="D34" s="89"/>
      <c r="E34" s="314"/>
      <c r="F34" s="314"/>
      <c r="G34" s="314"/>
      <c r="H34" s="314"/>
      <c r="I34" s="314"/>
      <c r="J34" s="347" t="s">
        <v>164</v>
      </c>
      <c r="K34" s="348"/>
      <c r="L34" s="348"/>
      <c r="M34" s="252"/>
      <c r="N34" s="252"/>
      <c r="O34" s="225" t="s">
        <v>166</v>
      </c>
      <c r="P34" s="134"/>
      <c r="Q34" s="135"/>
      <c r="R34" s="85"/>
      <c r="U34" s="83" t="s">
        <v>21</v>
      </c>
      <c r="V34" s="45">
        <f>'4" Foam Chambers'!O11</f>
        <v>0</v>
      </c>
      <c r="W34" s="83" t="s">
        <v>12</v>
      </c>
      <c r="Y34" s="83" t="s">
        <v>21</v>
      </c>
      <c r="Z34" s="45">
        <f>'4" Foam Chambers'!O22</f>
        <v>0</v>
      </c>
      <c r="AA34" s="83" t="s">
        <v>12</v>
      </c>
    </row>
    <row r="35" spans="1:27" ht="16.8" x14ac:dyDescent="0.65">
      <c r="A35" s="84"/>
      <c r="B35" s="89"/>
      <c r="C35" s="89"/>
      <c r="D35" s="89"/>
      <c r="E35" s="111"/>
      <c r="F35" s="89"/>
      <c r="G35" s="89"/>
      <c r="H35" s="112"/>
      <c r="I35" s="89"/>
      <c r="J35" s="347" t="s">
        <v>164</v>
      </c>
      <c r="K35" s="348"/>
      <c r="L35" s="348"/>
      <c r="M35" s="248"/>
      <c r="N35" s="248"/>
      <c r="O35" s="225" t="s">
        <v>167</v>
      </c>
      <c r="P35" s="134"/>
      <c r="Q35" s="135"/>
      <c r="R35" s="85"/>
      <c r="U35" s="108"/>
      <c r="V35" s="108"/>
      <c r="W35" s="108"/>
      <c r="Y35" s="108"/>
      <c r="Z35" s="108"/>
      <c r="AA35" s="108"/>
    </row>
    <row r="36" spans="1:27" ht="17.25" customHeight="1" x14ac:dyDescent="0.6">
      <c r="A36" s="84"/>
      <c r="B36" s="76"/>
      <c r="C36" s="227" t="s">
        <v>226</v>
      </c>
      <c r="D36" s="240"/>
      <c r="E36" s="240"/>
      <c r="F36" s="240"/>
      <c r="G36" s="240"/>
      <c r="H36" s="240"/>
      <c r="I36" s="112"/>
      <c r="J36" s="216"/>
      <c r="K36" s="217"/>
      <c r="L36" s="217"/>
      <c r="M36" s="89"/>
      <c r="N36" s="89"/>
      <c r="O36" s="225" t="s">
        <v>190</v>
      </c>
      <c r="P36" s="253" t="s">
        <v>224</v>
      </c>
      <c r="Q36" s="254"/>
      <c r="R36" s="85"/>
      <c r="U36" s="115"/>
      <c r="V36" s="115"/>
      <c r="W36" s="115"/>
      <c r="Y36" s="115"/>
      <c r="Z36" s="115"/>
      <c r="AA36" s="115"/>
    </row>
    <row r="37" spans="1:27" ht="17.25" customHeight="1" x14ac:dyDescent="0.6">
      <c r="A37" s="84"/>
      <c r="B37" s="76"/>
      <c r="C37" s="76"/>
      <c r="D37" s="89"/>
      <c r="E37" s="111"/>
      <c r="F37" s="89"/>
      <c r="G37" s="89"/>
      <c r="H37" s="112"/>
      <c r="I37" s="112"/>
      <c r="J37" s="218" t="s">
        <v>171</v>
      </c>
      <c r="K37" s="76"/>
      <c r="L37" s="219"/>
      <c r="M37" s="131"/>
      <c r="N37" s="131"/>
      <c r="O37" s="226"/>
      <c r="P37" s="132" t="s">
        <v>175</v>
      </c>
      <c r="Q37" s="133" t="s">
        <v>172</v>
      </c>
      <c r="R37" s="85"/>
      <c r="V37" s="109" t="s">
        <v>22</v>
      </c>
      <c r="W37" s="109"/>
      <c r="Z37" s="109" t="s">
        <v>22</v>
      </c>
      <c r="AA37" s="109"/>
    </row>
    <row r="38" spans="1:27" ht="17.25" customHeight="1" x14ac:dyDescent="0.7">
      <c r="A38" s="84"/>
      <c r="B38" s="76"/>
      <c r="C38" s="227" t="s">
        <v>173</v>
      </c>
      <c r="D38" s="333"/>
      <c r="E38" s="333"/>
      <c r="F38" s="333"/>
      <c r="G38" s="333"/>
      <c r="H38" s="333"/>
      <c r="I38" s="112"/>
      <c r="J38" s="347" t="s">
        <v>164</v>
      </c>
      <c r="K38" s="348"/>
      <c r="L38" s="348"/>
      <c r="M38" s="252"/>
      <c r="N38" s="252"/>
      <c r="O38" s="225" t="s">
        <v>166</v>
      </c>
      <c r="P38" s="134"/>
      <c r="Q38" s="135"/>
      <c r="R38" s="85"/>
      <c r="V38" s="114" t="s">
        <v>20</v>
      </c>
      <c r="Z38" s="114" t="s">
        <v>20</v>
      </c>
    </row>
    <row r="39" spans="1:27" ht="16.8" x14ac:dyDescent="0.65">
      <c r="A39" s="84"/>
      <c r="B39" s="76"/>
      <c r="C39" s="76"/>
      <c r="D39" s="350" t="s">
        <v>225</v>
      </c>
      <c r="E39" s="350"/>
      <c r="F39" s="350"/>
      <c r="G39" s="350"/>
      <c r="H39" s="350"/>
      <c r="I39" s="179"/>
      <c r="J39" s="347" t="s">
        <v>164</v>
      </c>
      <c r="K39" s="348"/>
      <c r="L39" s="348"/>
      <c r="M39" s="248"/>
      <c r="N39" s="248"/>
      <c r="O39" s="225" t="s">
        <v>167</v>
      </c>
      <c r="P39" s="134"/>
      <c r="Q39" s="135"/>
      <c r="R39" s="85"/>
      <c r="U39" s="83" t="s">
        <v>23</v>
      </c>
      <c r="V39" s="117" t="str">
        <f>IF(V32="NOT POSSIBLE","NOT POSSIBLE",SQRT(V28/(29.8*0.615*SQRT(V34))))</f>
        <v>NOT POSSIBLE</v>
      </c>
      <c r="Y39" s="83" t="s">
        <v>23</v>
      </c>
      <c r="Z39" s="117" t="str">
        <f>IF(Z32="NOT POSSIBLE","NOT POSSIBLE",SQRT(Z28/(29.8*0.615*SQRT(Z34))))</f>
        <v>NOT POSSIBLE</v>
      </c>
    </row>
    <row r="40" spans="1:27" ht="15" customHeight="1" x14ac:dyDescent="0.7">
      <c r="A40" s="84"/>
      <c r="B40" s="346" t="s">
        <v>174</v>
      </c>
      <c r="C40" s="346"/>
      <c r="D40" s="332"/>
      <c r="E40" s="333"/>
      <c r="F40" s="333"/>
      <c r="G40" s="333"/>
      <c r="H40" s="333"/>
      <c r="I40" s="112"/>
      <c r="J40" s="220"/>
      <c r="K40" s="76"/>
      <c r="L40" s="217"/>
      <c r="M40" s="89"/>
      <c r="N40" s="89"/>
      <c r="O40" s="227" t="s">
        <v>190</v>
      </c>
      <c r="P40" s="253" t="s">
        <v>224</v>
      </c>
      <c r="Q40" s="254"/>
      <c r="R40" s="85"/>
      <c r="U40" s="83" t="s">
        <v>24</v>
      </c>
      <c r="V40" s="310" t="str">
        <f>IF(V32="NOT POSSIBLE","NOT POSSIBLE",IF(AND(V32="Possible",0.906&lt;=V39,V39&lt;=1.531),V39,"CHG PRESS OR GPM"))</f>
        <v>NOT POSSIBLE</v>
      </c>
      <c r="Y40" s="83" t="s">
        <v>24</v>
      </c>
      <c r="Z40" s="310" t="str">
        <f>IF(Z32="NOT POSSIBLE","NOT POSSIBLE",IF(AND(Z32="Possible",0.906&lt;=Z39,Z39&lt;=1.531),Z39,"CHG PRESS OR GPM"))</f>
        <v>NOT POSSIBLE</v>
      </c>
    </row>
    <row r="41" spans="1:27" ht="15" customHeight="1" x14ac:dyDescent="0.7">
      <c r="A41" s="84"/>
      <c r="B41" s="227"/>
      <c r="C41" s="227"/>
      <c r="D41" s="208"/>
      <c r="E41" s="209"/>
      <c r="F41" s="209"/>
      <c r="G41" s="209"/>
      <c r="H41" s="209"/>
      <c r="I41" s="112"/>
      <c r="J41" s="221"/>
      <c r="K41" s="183"/>
      <c r="L41" s="222"/>
      <c r="M41" s="134"/>
      <c r="N41" s="134"/>
      <c r="O41" s="210"/>
      <c r="P41" s="138"/>
      <c r="Q41" s="211"/>
      <c r="R41" s="85"/>
      <c r="V41" s="310"/>
      <c r="Z41" s="310"/>
    </row>
    <row r="42" spans="1:27" ht="15" customHeight="1" x14ac:dyDescent="0.55000000000000004">
      <c r="A42" s="84"/>
      <c r="B42" s="227"/>
      <c r="C42" s="225" t="s">
        <v>247</v>
      </c>
      <c r="D42" s="287"/>
      <c r="E42" s="287"/>
      <c r="F42" s="287"/>
      <c r="G42" s="287"/>
      <c r="H42" s="287"/>
      <c r="I42" s="112"/>
      <c r="J42" s="89"/>
      <c r="K42" s="89"/>
      <c r="L42" s="112"/>
      <c r="M42" s="89"/>
      <c r="N42" s="89"/>
      <c r="O42" s="191"/>
      <c r="P42" s="112"/>
      <c r="Q42" s="112"/>
      <c r="R42" s="85"/>
      <c r="V42" s="310"/>
      <c r="Z42" s="310"/>
    </row>
    <row r="43" spans="1:27" ht="15" customHeight="1" thickBot="1" x14ac:dyDescent="0.6">
      <c r="A43" s="139"/>
      <c r="B43" s="140"/>
      <c r="C43" s="140"/>
      <c r="D43" s="140"/>
      <c r="E43" s="141"/>
      <c r="F43" s="140"/>
      <c r="G43" s="140"/>
      <c r="H43" s="142"/>
      <c r="I43" s="142"/>
      <c r="J43" s="140"/>
      <c r="K43" s="140"/>
      <c r="L43" s="142"/>
      <c r="M43" s="140"/>
      <c r="N43" s="140"/>
      <c r="O43" s="140"/>
      <c r="P43" s="140"/>
      <c r="Q43" s="140"/>
      <c r="R43" s="143"/>
      <c r="U43" s="115"/>
      <c r="V43" s="310"/>
      <c r="Y43" s="115"/>
      <c r="Z43" s="310"/>
    </row>
    <row r="44" spans="1:27" x14ac:dyDescent="0.55000000000000004">
      <c r="A44" s="89"/>
      <c r="B44" s="89"/>
      <c r="C44" s="89"/>
      <c r="D44" s="89"/>
      <c r="E44" s="111"/>
      <c r="F44" s="89"/>
      <c r="G44" s="89"/>
      <c r="H44" s="112"/>
      <c r="I44" s="112"/>
      <c r="J44" s="89"/>
      <c r="K44" s="89"/>
      <c r="L44" s="112"/>
      <c r="M44" s="89"/>
      <c r="N44" s="89"/>
      <c r="O44" s="89"/>
      <c r="P44" s="89"/>
      <c r="Q44" s="89"/>
      <c r="R44" s="89"/>
      <c r="U44" s="115"/>
      <c r="V44" s="310"/>
      <c r="Y44" s="115"/>
      <c r="Z44" s="310"/>
    </row>
    <row r="46" spans="1:27" ht="20.399999999999999" x14ac:dyDescent="0.7">
      <c r="U46" s="181" t="s">
        <v>187</v>
      </c>
      <c r="Y46" s="180" t="s">
        <v>189</v>
      </c>
      <c r="Z46" s="103"/>
      <c r="AA46" s="103"/>
    </row>
    <row r="47" spans="1:27" x14ac:dyDescent="0.55000000000000004">
      <c r="U47" s="105" t="s">
        <v>14</v>
      </c>
      <c r="Y47" s="105" t="s">
        <v>14</v>
      </c>
      <c r="Z47" s="105"/>
      <c r="AA47" s="105"/>
    </row>
    <row r="48" spans="1:27" x14ac:dyDescent="0.55000000000000004">
      <c r="U48" s="83" t="s">
        <v>182</v>
      </c>
      <c r="V48" s="44">
        <f>'4" Foam Chambers'!N14</f>
        <v>0</v>
      </c>
      <c r="W48" s="83" t="s">
        <v>11</v>
      </c>
      <c r="Y48" s="83" t="s">
        <v>182</v>
      </c>
      <c r="Z48" s="44">
        <f>'4" Foam Chambers'!N25</f>
        <v>0</v>
      </c>
      <c r="AA48" s="83" t="s">
        <v>11</v>
      </c>
    </row>
    <row r="49" spans="21:27" x14ac:dyDescent="0.55000000000000004">
      <c r="U49" s="108"/>
      <c r="V49" s="109" t="s">
        <v>16</v>
      </c>
      <c r="W49" s="108"/>
      <c r="Y49" s="108"/>
      <c r="Z49" s="109" t="s">
        <v>16</v>
      </c>
      <c r="AA49" s="108"/>
    </row>
    <row r="50" spans="21:27" x14ac:dyDescent="0.55000000000000004">
      <c r="V50" s="108"/>
      <c r="W50" s="109"/>
      <c r="Z50" s="108"/>
      <c r="AA50" s="109"/>
    </row>
    <row r="51" spans="21:27" x14ac:dyDescent="0.55000000000000004">
      <c r="U51" s="83" t="s">
        <v>17</v>
      </c>
      <c r="V51" s="114" t="s">
        <v>20</v>
      </c>
      <c r="Y51" s="83" t="s">
        <v>17</v>
      </c>
      <c r="Z51" s="114" t="s">
        <v>20</v>
      </c>
    </row>
    <row r="52" spans="21:27" x14ac:dyDescent="0.55000000000000004">
      <c r="V52" s="114" t="str">
        <f>IF(AND(131&lt;=V48,V48&lt;=740),"POSSIBLE","NOT POSSIBLE")</f>
        <v>NOT POSSIBLE</v>
      </c>
      <c r="Z52" s="114" t="str">
        <f>IF(AND(131&lt;=Z48,Z48&lt;=740),"POSSIBLE","NOT POSSIBLE")</f>
        <v>NOT POSSIBLE</v>
      </c>
    </row>
    <row r="53" spans="21:27" x14ac:dyDescent="0.55000000000000004">
      <c r="U53" s="108"/>
      <c r="V53" s="108"/>
      <c r="W53" s="108"/>
      <c r="Y53" s="108"/>
      <c r="Z53" s="108"/>
      <c r="AA53" s="108"/>
    </row>
    <row r="54" spans="21:27" x14ac:dyDescent="0.55000000000000004">
      <c r="U54" s="83" t="s">
        <v>21</v>
      </c>
      <c r="V54" s="44">
        <f>'4" Foam Chambers'!O14</f>
        <v>0</v>
      </c>
      <c r="W54" s="83" t="s">
        <v>12</v>
      </c>
      <c r="Y54" s="83" t="s">
        <v>21</v>
      </c>
      <c r="Z54" s="45">
        <f>'4" Foam Chambers'!O25</f>
        <v>0</v>
      </c>
      <c r="AA54" s="83" t="s">
        <v>12</v>
      </c>
    </row>
    <row r="55" spans="21:27" x14ac:dyDescent="0.55000000000000004">
      <c r="U55" s="108"/>
      <c r="V55" s="108"/>
      <c r="W55" s="108"/>
      <c r="Y55" s="108"/>
      <c r="Z55" s="108"/>
      <c r="AA55" s="108"/>
    </row>
    <row r="56" spans="21:27" x14ac:dyDescent="0.55000000000000004">
      <c r="U56" s="115"/>
      <c r="V56" s="115"/>
      <c r="W56" s="115"/>
      <c r="Y56" s="115"/>
      <c r="Z56" s="115"/>
      <c r="AA56" s="115"/>
    </row>
    <row r="57" spans="21:27" x14ac:dyDescent="0.55000000000000004">
      <c r="V57" s="109" t="s">
        <v>22</v>
      </c>
      <c r="W57" s="109"/>
      <c r="Z57" s="109" t="s">
        <v>22</v>
      </c>
      <c r="AA57" s="109"/>
    </row>
    <row r="58" spans="21:27" x14ac:dyDescent="0.55000000000000004">
      <c r="V58" s="114" t="s">
        <v>20</v>
      </c>
      <c r="Z58" s="114" t="s">
        <v>20</v>
      </c>
    </row>
    <row r="59" spans="21:27" x14ac:dyDescent="0.55000000000000004">
      <c r="U59" s="83" t="s">
        <v>23</v>
      </c>
      <c r="V59" s="117" t="str">
        <f>IF(V52="NOT POSSIBLE","NOT POSSIBLE",SQRT(V48/(29.8*0.615*SQRT(V54))))</f>
        <v>NOT POSSIBLE</v>
      </c>
      <c r="Y59" s="83" t="s">
        <v>23</v>
      </c>
      <c r="Z59" s="117" t="str">
        <f>IF(Z52="NOT POSSIBLE","NOT POSSIBLE",SQRT(Z48/(29.8*0.615*SQRT(Z54))))</f>
        <v>NOT POSSIBLE</v>
      </c>
    </row>
    <row r="60" spans="21:27" x14ac:dyDescent="0.55000000000000004">
      <c r="U60" s="83" t="s">
        <v>24</v>
      </c>
      <c r="V60" s="310" t="str">
        <f>IF(V52="NOT POSSIBLE","NOT POSSIBLE",IF(AND(V52="Possible",0.906&lt;=V59,V59&lt;=1.531),V59,"CHG PRESS OR GPM"))</f>
        <v>NOT POSSIBLE</v>
      </c>
      <c r="Y60" s="83" t="s">
        <v>24</v>
      </c>
      <c r="Z60" s="310" t="str">
        <f>IF(Z52="NOT POSSIBLE","NOT POSSIBLE",IF(AND(Z52="Possible",0.906&lt;=Z59,Z59&lt;=1.531),Z59,"CHG PRESS OR GPM"))</f>
        <v>NOT POSSIBLE</v>
      </c>
    </row>
    <row r="61" spans="21:27" x14ac:dyDescent="0.55000000000000004">
      <c r="U61" s="115"/>
      <c r="V61" s="310"/>
      <c r="Y61" s="115"/>
      <c r="Z61" s="310"/>
    </row>
    <row r="62" spans="21:27" x14ac:dyDescent="0.55000000000000004">
      <c r="U62" s="115"/>
      <c r="V62" s="310"/>
      <c r="Y62" s="115"/>
      <c r="Z62" s="310"/>
    </row>
    <row r="64" spans="21:27" ht="20.399999999999999" x14ac:dyDescent="0.55000000000000004">
      <c r="U64" s="181" t="s">
        <v>187</v>
      </c>
      <c r="Y64" s="181" t="s">
        <v>189</v>
      </c>
    </row>
    <row r="65" spans="21:27" x14ac:dyDescent="0.55000000000000004">
      <c r="U65" s="105" t="s">
        <v>14</v>
      </c>
      <c r="V65" s="105"/>
      <c r="W65" s="105"/>
      <c r="Y65" s="105" t="s">
        <v>14</v>
      </c>
      <c r="Z65" s="105"/>
      <c r="AA65" s="105"/>
    </row>
    <row r="66" spans="21:27" x14ac:dyDescent="0.55000000000000004">
      <c r="U66" s="83" t="s">
        <v>182</v>
      </c>
      <c r="V66" s="44">
        <f>'4" Foam Chambers'!N16</f>
        <v>0</v>
      </c>
      <c r="W66" s="83" t="s">
        <v>11</v>
      </c>
      <c r="Y66" s="83" t="s">
        <v>182</v>
      </c>
      <c r="Z66" s="44">
        <f>'4" Foam Chambers'!N27</f>
        <v>0</v>
      </c>
      <c r="AA66" s="83" t="s">
        <v>11</v>
      </c>
    </row>
    <row r="67" spans="21:27" x14ac:dyDescent="0.55000000000000004">
      <c r="U67" s="108"/>
      <c r="V67" s="109" t="s">
        <v>16</v>
      </c>
      <c r="W67" s="108"/>
      <c r="Y67" s="108"/>
      <c r="Z67" s="109" t="s">
        <v>16</v>
      </c>
      <c r="AA67" s="108"/>
    </row>
    <row r="68" spans="21:27" x14ac:dyDescent="0.55000000000000004">
      <c r="V68" s="108"/>
      <c r="W68" s="109"/>
      <c r="Z68" s="108"/>
      <c r="AA68" s="109"/>
    </row>
    <row r="69" spans="21:27" x14ac:dyDescent="0.55000000000000004">
      <c r="U69" s="83" t="s">
        <v>17</v>
      </c>
      <c r="V69" s="114" t="s">
        <v>20</v>
      </c>
      <c r="Y69" s="83" t="s">
        <v>17</v>
      </c>
      <c r="Z69" s="114" t="s">
        <v>20</v>
      </c>
    </row>
    <row r="70" spans="21:27" x14ac:dyDescent="0.55000000000000004">
      <c r="V70" s="114" t="str">
        <f>IF(AND(131&lt;=V66,V66&lt;=740),"POSSIBLE","NOT POSSIBLE")</f>
        <v>NOT POSSIBLE</v>
      </c>
      <c r="Z70" s="114" t="str">
        <f>IF(AND(131&lt;=Z66,Z66&lt;=740),"POSSIBLE","NOT POSSIBLE")</f>
        <v>NOT POSSIBLE</v>
      </c>
    </row>
    <row r="71" spans="21:27" x14ac:dyDescent="0.55000000000000004">
      <c r="U71" s="108"/>
      <c r="V71" s="108"/>
      <c r="W71" s="108"/>
      <c r="Y71" s="108"/>
      <c r="Z71" s="108"/>
      <c r="AA71" s="108"/>
    </row>
    <row r="72" spans="21:27" x14ac:dyDescent="0.55000000000000004">
      <c r="U72" s="83" t="s">
        <v>21</v>
      </c>
      <c r="V72" s="45">
        <f>'4" Foam Chambers'!O16</f>
        <v>0</v>
      </c>
      <c r="W72" s="83" t="s">
        <v>12</v>
      </c>
      <c r="Y72" s="83" t="s">
        <v>21</v>
      </c>
      <c r="Z72" s="45">
        <f>'4" Foam Chambers'!O27</f>
        <v>0</v>
      </c>
      <c r="AA72" s="83" t="s">
        <v>12</v>
      </c>
    </row>
    <row r="73" spans="21:27" x14ac:dyDescent="0.55000000000000004">
      <c r="U73" s="108"/>
      <c r="V73" s="108"/>
      <c r="W73" s="108"/>
      <c r="Y73" s="108"/>
      <c r="Z73" s="108"/>
      <c r="AA73" s="108"/>
    </row>
    <row r="74" spans="21:27" x14ac:dyDescent="0.55000000000000004">
      <c r="U74" s="115"/>
      <c r="V74" s="115"/>
      <c r="W74" s="115"/>
      <c r="Y74" s="115"/>
      <c r="Z74" s="115"/>
      <c r="AA74" s="115"/>
    </row>
    <row r="75" spans="21:27" x14ac:dyDescent="0.55000000000000004">
      <c r="V75" s="109" t="s">
        <v>22</v>
      </c>
      <c r="W75" s="109"/>
      <c r="Z75" s="109" t="s">
        <v>22</v>
      </c>
      <c r="AA75" s="109"/>
    </row>
    <row r="76" spans="21:27" x14ac:dyDescent="0.55000000000000004">
      <c r="V76" s="114" t="s">
        <v>20</v>
      </c>
      <c r="Z76" s="114" t="s">
        <v>20</v>
      </c>
    </row>
    <row r="77" spans="21:27" x14ac:dyDescent="0.55000000000000004">
      <c r="U77" s="83" t="s">
        <v>23</v>
      </c>
      <c r="V77" s="117" t="str">
        <f>IF(V70="NOT POSSIBLE","NOT POSSIBLE",SQRT(V66/(29.8*0.615*SQRT(V72))))</f>
        <v>NOT POSSIBLE</v>
      </c>
      <c r="Y77" s="83" t="s">
        <v>23</v>
      </c>
      <c r="Z77" s="117" t="str">
        <f>IF(Z70="NOT POSSIBLE","NOT POSSIBLE",SQRT(Z66/(29.8*0.615*SQRT(Z72))))</f>
        <v>NOT POSSIBLE</v>
      </c>
    </row>
    <row r="78" spans="21:27" x14ac:dyDescent="0.55000000000000004">
      <c r="U78" s="83" t="s">
        <v>24</v>
      </c>
      <c r="V78" s="310" t="str">
        <f>IF(V70="NOT POSSIBLE","NOT POSSIBLE",IF(AND(V70="Possible",0.906&lt;=V77,V77&lt;=1.531),V77,"CHG PRESS OR GPM"))</f>
        <v>NOT POSSIBLE</v>
      </c>
      <c r="Y78" s="83" t="s">
        <v>24</v>
      </c>
      <c r="Z78" s="310" t="str">
        <f>IF(Z70="NOT POSSIBLE","NOT POSSIBLE",IF(AND(Z70="Possible",0.906&lt;=Z77,Z77&lt;=1.531),Z77,"CHG PRESS OR GPM"))</f>
        <v>NOT POSSIBLE</v>
      </c>
    </row>
    <row r="79" spans="21:27" x14ac:dyDescent="0.55000000000000004">
      <c r="U79" s="115"/>
      <c r="V79" s="310"/>
      <c r="Y79" s="115"/>
      <c r="Z79" s="310"/>
    </row>
    <row r="80" spans="21:27" x14ac:dyDescent="0.55000000000000004">
      <c r="U80" s="115"/>
      <c r="V80" s="310"/>
      <c r="Y80" s="115"/>
      <c r="Z80" s="310"/>
    </row>
  </sheetData>
  <sheetProtection algorithmName="SHA-512" hashValue="v3wZsMPwDCwBAUaMOJy4HGhNyEdZGO3cM/YKhk/TPOiKKHtu05x1EydbNtsgH6EBIU9YKr0NN64c8kF131aefQ==" saltValue="LZQPbz+RireH/FNkSFx3nQ==" spinCount="100000" sheet="1" selectLockedCells="1"/>
  <mergeCells count="119">
    <mergeCell ref="D39:H39"/>
    <mergeCell ref="Z22:Z24"/>
    <mergeCell ref="Z40:Z44"/>
    <mergeCell ref="Z60:Z62"/>
    <mergeCell ref="Z78:Z80"/>
    <mergeCell ref="V22:V24"/>
    <mergeCell ref="V40:V44"/>
    <mergeCell ref="V60:V62"/>
    <mergeCell ref="V78:V80"/>
    <mergeCell ref="J39:L39"/>
    <mergeCell ref="M39:N39"/>
    <mergeCell ref="J34:L34"/>
    <mergeCell ref="M34:N34"/>
    <mergeCell ref="J35:L35"/>
    <mergeCell ref="M35:N35"/>
    <mergeCell ref="P36:Q36"/>
    <mergeCell ref="P40:Q40"/>
    <mergeCell ref="D38:H38"/>
    <mergeCell ref="D42:H42"/>
    <mergeCell ref="B40:C40"/>
    <mergeCell ref="D40:H40"/>
    <mergeCell ref="J38:L38"/>
    <mergeCell ref="M38:N38"/>
    <mergeCell ref="O27:O28"/>
    <mergeCell ref="P27:Q28"/>
    <mergeCell ref="C30:D30"/>
    <mergeCell ref="L25:L26"/>
    <mergeCell ref="M25:M26"/>
    <mergeCell ref="N25:N26"/>
    <mergeCell ref="O25:O26"/>
    <mergeCell ref="P25:Q26"/>
    <mergeCell ref="C27:C28"/>
    <mergeCell ref="D27:D28"/>
    <mergeCell ref="E27:E28"/>
    <mergeCell ref="F27:F28"/>
    <mergeCell ref="J27:K28"/>
    <mergeCell ref="E30:I34"/>
    <mergeCell ref="B20:B28"/>
    <mergeCell ref="L27:L28"/>
    <mergeCell ref="M27:M28"/>
    <mergeCell ref="N27:N28"/>
    <mergeCell ref="D36:H36"/>
    <mergeCell ref="O20:O21"/>
    <mergeCell ref="P20:Q21"/>
    <mergeCell ref="C22:C23"/>
    <mergeCell ref="D22:D23"/>
    <mergeCell ref="E22:E23"/>
    <mergeCell ref="F22:F23"/>
    <mergeCell ref="J22:K23"/>
    <mergeCell ref="L22:L23"/>
    <mergeCell ref="M22:M23"/>
    <mergeCell ref="N22:N23"/>
    <mergeCell ref="O22:O23"/>
    <mergeCell ref="P22:Q23"/>
    <mergeCell ref="C20:C21"/>
    <mergeCell ref="D20:D21"/>
    <mergeCell ref="E20:E21"/>
    <mergeCell ref="F20:F21"/>
    <mergeCell ref="J20:K21"/>
    <mergeCell ref="L20:L21"/>
    <mergeCell ref="M20:M21"/>
    <mergeCell ref="N20:N21"/>
    <mergeCell ref="C25:C26"/>
    <mergeCell ref="D25:D26"/>
    <mergeCell ref="E25:E26"/>
    <mergeCell ref="F25:F26"/>
    <mergeCell ref="J25:K26"/>
    <mergeCell ref="L11:L12"/>
    <mergeCell ref="M11:M12"/>
    <mergeCell ref="N11:N12"/>
    <mergeCell ref="O16:O17"/>
    <mergeCell ref="O11:O12"/>
    <mergeCell ref="J14:K15"/>
    <mergeCell ref="C11:C12"/>
    <mergeCell ref="D11:D12"/>
    <mergeCell ref="E11:E12"/>
    <mergeCell ref="F11:F12"/>
    <mergeCell ref="J11:K12"/>
    <mergeCell ref="P16:Q17"/>
    <mergeCell ref="C19:D19"/>
    <mergeCell ref="J19:K19"/>
    <mergeCell ref="P19:Q19"/>
    <mergeCell ref="L14:L15"/>
    <mergeCell ref="M14:M15"/>
    <mergeCell ref="N14:N15"/>
    <mergeCell ref="O14:O15"/>
    <mergeCell ref="P14:Q15"/>
    <mergeCell ref="C16:C17"/>
    <mergeCell ref="D16:D17"/>
    <mergeCell ref="E16:E17"/>
    <mergeCell ref="F16:F17"/>
    <mergeCell ref="J16:K17"/>
    <mergeCell ref="L16:L17"/>
    <mergeCell ref="M16:M17"/>
    <mergeCell ref="N16:N17"/>
    <mergeCell ref="B2:Q2"/>
    <mergeCell ref="B4:K4"/>
    <mergeCell ref="B5:K5"/>
    <mergeCell ref="B6:F6"/>
    <mergeCell ref="H6:N6"/>
    <mergeCell ref="C8:D8"/>
    <mergeCell ref="J8:K8"/>
    <mergeCell ref="P8:Q8"/>
    <mergeCell ref="L9:L10"/>
    <mergeCell ref="M9:M10"/>
    <mergeCell ref="N9:N10"/>
    <mergeCell ref="O9:O10"/>
    <mergeCell ref="P9:Q10"/>
    <mergeCell ref="B9:B17"/>
    <mergeCell ref="C9:C10"/>
    <mergeCell ref="D9:D10"/>
    <mergeCell ref="E9:E10"/>
    <mergeCell ref="F9:F10"/>
    <mergeCell ref="J9:K10"/>
    <mergeCell ref="P11:Q12"/>
    <mergeCell ref="C14:C15"/>
    <mergeCell ref="D14:D15"/>
    <mergeCell ref="E14:E15"/>
    <mergeCell ref="F14:F15"/>
  </mergeCells>
  <printOptions horizontalCentered="1"/>
  <pageMargins left="0.25" right="0.25" top="0.25" bottom="0.25" header="0.3" footer="0.3"/>
  <pageSetup scale="75" orientation="landscape" r:id="rId1"/>
  <colBreaks count="1" manualBreakCount="1">
    <brk id="13"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t Branch" xr:uid="{AAC99A45-4624-4DC9-9482-E705A8E64390}">
          <x14:formula1>
            <xm:f>Branches!D1:D32</xm:f>
          </x14:formula1>
          <xm:sqref>P36:Q36 P40:Q41</xm:sqref>
        </x14:dataValidation>
        <x14:dataValidation type="list" allowBlank="1" showInputMessage="1" showErrorMessage="1" promptTitle="Select Branch" xr:uid="{28966476-873B-4CAC-B8E6-BD2B5BCA8258}">
          <x14:formula1>
            <xm:f>Branches!D6:D37</xm:f>
          </x14:formula1>
          <xm:sqref>P42:Q42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B2671-6751-4AE8-8DC5-9AC5B03EFD1D}">
  <sheetPr>
    <tabColor rgb="FF7030A0"/>
    <pageSetUpPr fitToPage="1"/>
  </sheetPr>
  <dimension ref="A1:AB80"/>
  <sheetViews>
    <sheetView showGridLines="0" tabSelected="1" topLeftCell="A7" zoomScaleNormal="100" workbookViewId="0">
      <selection activeCell="J9" sqref="J9:K10"/>
    </sheetView>
  </sheetViews>
  <sheetFormatPr defaultColWidth="9.15625" defaultRowHeight="14.4" x14ac:dyDescent="0.55000000000000004"/>
  <cols>
    <col min="1" max="1" width="3.68359375" style="83" customWidth="1"/>
    <col min="2" max="2" width="6.41796875" style="83" customWidth="1"/>
    <col min="3" max="3" width="19.15625" style="83" bestFit="1" customWidth="1"/>
    <col min="4" max="4" width="3.83984375" style="83" customWidth="1"/>
    <col min="5" max="5" width="15.68359375" style="144" customWidth="1"/>
    <col min="6" max="6" width="3.26171875" style="83" customWidth="1"/>
    <col min="7" max="7" width="19.15625" style="83" customWidth="1"/>
    <col min="8" max="8" width="3.83984375" style="145" customWidth="1"/>
    <col min="9" max="9" width="12.83984375" style="145" customWidth="1"/>
    <col min="10" max="10" width="8.15625" style="83" customWidth="1"/>
    <col min="11" max="11" width="3.83984375" style="83" customWidth="1"/>
    <col min="12" max="12" width="12.68359375" style="145" customWidth="1"/>
    <col min="13" max="13" width="8.83984375" style="83" customWidth="1"/>
    <col min="14" max="14" width="9.15625" style="83"/>
    <col min="15" max="15" width="8.83984375" style="83" customWidth="1"/>
    <col min="16" max="17" width="9.68359375" style="83" customWidth="1"/>
    <col min="18" max="18" width="3.68359375" style="83" customWidth="1"/>
    <col min="19" max="19" width="9.15625" style="83"/>
    <col min="20" max="20" width="9.15625" style="83" hidden="1" customWidth="1"/>
    <col min="21" max="21" width="36.578125" style="83" hidden="1" customWidth="1"/>
    <col min="22" max="22" width="23.1015625" style="83" hidden="1" customWidth="1"/>
    <col min="23" max="24" width="19.68359375" style="83" hidden="1" customWidth="1"/>
    <col min="25" max="25" width="33.41796875" style="83" hidden="1" customWidth="1"/>
    <col min="26" max="26" width="19.68359375" style="83" hidden="1" customWidth="1"/>
    <col min="27" max="27" width="9.15625" style="83" hidden="1" customWidth="1"/>
    <col min="28" max="30" width="9.15625" style="83" customWidth="1"/>
    <col min="31" max="16384" width="9.15625" style="83"/>
  </cols>
  <sheetData>
    <row r="1" spans="1:28" x14ac:dyDescent="0.55000000000000004">
      <c r="A1" s="232"/>
      <c r="B1" s="233"/>
      <c r="C1" s="233"/>
      <c r="D1" s="233"/>
      <c r="E1" s="234"/>
      <c r="F1" s="233"/>
      <c r="G1" s="233"/>
      <c r="H1" s="235"/>
      <c r="I1" s="235"/>
      <c r="J1" s="233"/>
      <c r="K1" s="233"/>
      <c r="L1" s="235"/>
      <c r="M1" s="233"/>
      <c r="N1" s="233"/>
      <c r="O1" s="233"/>
      <c r="P1" s="233"/>
      <c r="Q1" s="233"/>
      <c r="R1" s="82"/>
    </row>
    <row r="2" spans="1:28" ht="17.7" x14ac:dyDescent="0.55000000000000004">
      <c r="A2" s="236"/>
      <c r="B2" s="337" t="s">
        <v>181</v>
      </c>
      <c r="C2" s="337"/>
      <c r="D2" s="337"/>
      <c r="E2" s="337"/>
      <c r="F2" s="337"/>
      <c r="G2" s="337"/>
      <c r="H2" s="337"/>
      <c r="I2" s="337"/>
      <c r="J2" s="337"/>
      <c r="K2" s="337"/>
      <c r="L2" s="337"/>
      <c r="M2" s="337"/>
      <c r="N2" s="337"/>
      <c r="O2" s="337"/>
      <c r="P2" s="337"/>
      <c r="Q2" s="337"/>
      <c r="R2" s="85"/>
    </row>
    <row r="3" spans="1:28" ht="12.75" customHeight="1" thickBot="1" x14ac:dyDescent="0.6">
      <c r="A3" s="236"/>
      <c r="B3" s="193"/>
      <c r="C3" s="194"/>
      <c r="D3" s="194"/>
      <c r="E3" s="195"/>
      <c r="F3" s="194"/>
      <c r="G3" s="194"/>
      <c r="H3" s="194"/>
      <c r="I3" s="194"/>
      <c r="J3" s="194"/>
      <c r="K3" s="194"/>
      <c r="L3" s="194"/>
      <c r="M3" s="194"/>
      <c r="N3" s="194"/>
      <c r="O3" s="76"/>
      <c r="P3" s="196"/>
      <c r="Q3" s="196"/>
      <c r="R3" s="85"/>
    </row>
    <row r="4" spans="1:28" ht="15" x14ac:dyDescent="0.55000000000000004">
      <c r="A4" s="236"/>
      <c r="B4" s="338" t="s">
        <v>0</v>
      </c>
      <c r="C4" s="339"/>
      <c r="D4" s="339"/>
      <c r="E4" s="339"/>
      <c r="F4" s="339"/>
      <c r="G4" s="339"/>
      <c r="H4" s="339"/>
      <c r="I4" s="339"/>
      <c r="J4" s="339"/>
      <c r="K4" s="339"/>
      <c r="L4" s="197"/>
      <c r="M4" s="197"/>
      <c r="N4" s="197"/>
      <c r="O4" s="197"/>
      <c r="P4" s="197"/>
      <c r="Q4" s="198"/>
      <c r="R4" s="85"/>
    </row>
    <row r="5" spans="1:28" ht="15" x14ac:dyDescent="0.55000000000000004">
      <c r="A5" s="236"/>
      <c r="B5" s="340" t="s">
        <v>1</v>
      </c>
      <c r="C5" s="341"/>
      <c r="D5" s="341"/>
      <c r="E5" s="341"/>
      <c r="F5" s="341"/>
      <c r="G5" s="341"/>
      <c r="H5" s="341"/>
      <c r="I5" s="341"/>
      <c r="J5" s="341"/>
      <c r="K5" s="341"/>
      <c r="L5" s="199"/>
      <c r="M5" s="199"/>
      <c r="N5" s="199"/>
      <c r="O5" s="199"/>
      <c r="P5" s="199"/>
      <c r="Q5" s="200"/>
      <c r="R5" s="85"/>
    </row>
    <row r="6" spans="1:28" ht="57.75" customHeight="1" thickBot="1" x14ac:dyDescent="0.6">
      <c r="A6" s="236"/>
      <c r="B6" s="342"/>
      <c r="C6" s="343"/>
      <c r="D6" s="343"/>
      <c r="E6" s="343"/>
      <c r="F6" s="343"/>
      <c r="G6" s="201"/>
      <c r="H6" s="344"/>
      <c r="I6" s="344"/>
      <c r="J6" s="344"/>
      <c r="K6" s="344"/>
      <c r="L6" s="344"/>
      <c r="M6" s="344"/>
      <c r="N6" s="344"/>
      <c r="O6" s="202"/>
      <c r="P6" s="202"/>
      <c r="Q6" s="203"/>
      <c r="R6" s="85"/>
    </row>
    <row r="7" spans="1:28" s="99" customFormat="1" ht="14.25" customHeight="1" x14ac:dyDescent="0.55000000000000004">
      <c r="A7" s="237"/>
      <c r="B7" s="193"/>
      <c r="C7" s="193"/>
      <c r="D7" s="193"/>
      <c r="E7" s="204"/>
      <c r="F7" s="193"/>
      <c r="G7" s="193"/>
      <c r="H7" s="205"/>
      <c r="I7" s="205"/>
      <c r="J7" s="193"/>
      <c r="K7" s="193"/>
      <c r="L7" s="205"/>
      <c r="M7" s="193"/>
      <c r="N7" s="193"/>
      <c r="O7" s="193"/>
      <c r="P7" s="193"/>
      <c r="Q7" s="193"/>
      <c r="R7" s="98"/>
    </row>
    <row r="8" spans="1:28" s="103" customFormat="1" ht="42.75" customHeight="1" x14ac:dyDescent="0.7">
      <c r="A8" s="238"/>
      <c r="B8" s="192" t="s">
        <v>9</v>
      </c>
      <c r="C8" s="345" t="s">
        <v>158</v>
      </c>
      <c r="D8" s="345"/>
      <c r="E8" s="206" t="s">
        <v>58</v>
      </c>
      <c r="F8" s="207"/>
      <c r="G8" s="206" t="s">
        <v>160</v>
      </c>
      <c r="H8" s="206"/>
      <c r="I8" s="206" t="s">
        <v>159</v>
      </c>
      <c r="J8" s="345" t="s">
        <v>162</v>
      </c>
      <c r="K8" s="345"/>
      <c r="L8" s="206" t="s">
        <v>161</v>
      </c>
      <c r="M8" s="192" t="s">
        <v>10</v>
      </c>
      <c r="N8" s="192" t="s">
        <v>185</v>
      </c>
      <c r="O8" s="192" t="s">
        <v>184</v>
      </c>
      <c r="P8" s="309" t="s">
        <v>183</v>
      </c>
      <c r="Q8" s="309"/>
      <c r="R8" s="102"/>
      <c r="U8" s="180" t="s">
        <v>186</v>
      </c>
      <c r="Y8" s="180" t="s">
        <v>188</v>
      </c>
    </row>
    <row r="9" spans="1:28" ht="15" customHeight="1" x14ac:dyDescent="0.55000000000000004">
      <c r="A9" s="236"/>
      <c r="B9" s="309" t="s">
        <v>176</v>
      </c>
      <c r="C9" s="311" t="s">
        <v>163</v>
      </c>
      <c r="D9" s="284"/>
      <c r="E9" s="267" t="b">
        <f>IF(D9="X",'PN''S'!C4)</f>
        <v>0</v>
      </c>
      <c r="F9" s="327"/>
      <c r="G9" s="149" t="s">
        <v>3</v>
      </c>
      <c r="H9" s="104"/>
      <c r="I9" s="146" t="b">
        <f>IF(H9="X",'PN''S'!C26)</f>
        <v>0</v>
      </c>
      <c r="J9" s="299"/>
      <c r="K9" s="300"/>
      <c r="L9" s="277" t="b">
        <f>IF(J9="Y",'PN''S'!C84)</f>
        <v>0</v>
      </c>
      <c r="M9" s="266"/>
      <c r="N9" s="266"/>
      <c r="O9" s="266"/>
      <c r="P9" s="256" t="str">
        <f>V22</f>
        <v>NOT POSSIBLE</v>
      </c>
      <c r="Q9" s="257"/>
      <c r="R9" s="85"/>
      <c r="S9" s="187" t="s">
        <v>227</v>
      </c>
      <c r="U9" s="105" t="s">
        <v>14</v>
      </c>
      <c r="V9" s="105"/>
      <c r="W9" s="105"/>
      <c r="Y9" s="105" t="s">
        <v>14</v>
      </c>
      <c r="Z9" s="105"/>
      <c r="AA9" s="105"/>
    </row>
    <row r="10" spans="1:28" ht="15" customHeight="1" thickBot="1" x14ac:dyDescent="0.6">
      <c r="A10" s="236"/>
      <c r="B10" s="309"/>
      <c r="C10" s="312"/>
      <c r="D10" s="285"/>
      <c r="E10" s="268"/>
      <c r="F10" s="317"/>
      <c r="G10" s="150" t="s">
        <v>4</v>
      </c>
      <c r="H10" s="106"/>
      <c r="I10" s="147" t="b">
        <f>IF(H10="X",'PN''S'!C36)</f>
        <v>0</v>
      </c>
      <c r="J10" s="301"/>
      <c r="K10" s="302"/>
      <c r="L10" s="276"/>
      <c r="M10" s="263"/>
      <c r="N10" s="263"/>
      <c r="O10" s="263"/>
      <c r="P10" s="258"/>
      <c r="Q10" s="259"/>
      <c r="R10" s="85"/>
      <c r="S10" s="83" t="s">
        <v>253</v>
      </c>
      <c r="U10" s="83" t="s">
        <v>182</v>
      </c>
      <c r="V10" s="44">
        <f>'6" Foam Chambers'!N9</f>
        <v>0</v>
      </c>
      <c r="W10" s="83" t="s">
        <v>11</v>
      </c>
      <c r="Y10" s="83" t="s">
        <v>182</v>
      </c>
      <c r="Z10" s="44">
        <f>'6" Foam Chambers'!N20</f>
        <v>0</v>
      </c>
      <c r="AA10" s="83" t="s">
        <v>11</v>
      </c>
      <c r="AB10" s="83" t="s">
        <v>254</v>
      </c>
    </row>
    <row r="11" spans="1:28" ht="15" customHeight="1" x14ac:dyDescent="0.55000000000000004">
      <c r="A11" s="236"/>
      <c r="B11" s="309"/>
      <c r="C11" s="328" t="s">
        <v>163</v>
      </c>
      <c r="D11" s="293"/>
      <c r="E11" s="294" t="b">
        <f>IF(D11="X",'PN''S'!C4)</f>
        <v>0</v>
      </c>
      <c r="F11" s="316"/>
      <c r="G11" s="151" t="s">
        <v>3</v>
      </c>
      <c r="H11" s="107"/>
      <c r="I11" s="148" t="b">
        <f>IF(H11="X",'PN''S'!C26)</f>
        <v>0</v>
      </c>
      <c r="J11" s="307"/>
      <c r="K11" s="308"/>
      <c r="L11" s="275" t="b">
        <f>IF(J11="Y",'PN''S'!C84)</f>
        <v>0</v>
      </c>
      <c r="M11" s="262"/>
      <c r="N11" s="262"/>
      <c r="O11" s="262"/>
      <c r="P11" s="260" t="str">
        <f>V40</f>
        <v>NOT POSSIBLE</v>
      </c>
      <c r="Q11" s="261"/>
      <c r="R11" s="85"/>
      <c r="S11" s="187" t="s">
        <v>229</v>
      </c>
      <c r="U11" s="108"/>
      <c r="V11" s="109" t="s">
        <v>16</v>
      </c>
      <c r="W11" s="108"/>
      <c r="Y11" s="108"/>
      <c r="Z11" s="109" t="s">
        <v>16</v>
      </c>
      <c r="AA11" s="108"/>
    </row>
    <row r="12" spans="1:28" ht="15" customHeight="1" thickBot="1" x14ac:dyDescent="0.6">
      <c r="A12" s="236"/>
      <c r="B12" s="309"/>
      <c r="C12" s="312"/>
      <c r="D12" s="285"/>
      <c r="E12" s="268"/>
      <c r="F12" s="317"/>
      <c r="G12" s="152" t="s">
        <v>4</v>
      </c>
      <c r="H12" s="110"/>
      <c r="I12" s="147" t="b">
        <f>IF(H12="X",'PN''S'!C36)</f>
        <v>0</v>
      </c>
      <c r="J12" s="301"/>
      <c r="K12" s="302"/>
      <c r="L12" s="276"/>
      <c r="M12" s="263"/>
      <c r="N12" s="263"/>
      <c r="O12" s="263"/>
      <c r="P12" s="258"/>
      <c r="Q12" s="259"/>
      <c r="R12" s="85"/>
      <c r="S12" s="83" t="s">
        <v>255</v>
      </c>
      <c r="V12" s="108"/>
      <c r="W12" s="109"/>
      <c r="Z12" s="108"/>
      <c r="AA12" s="109"/>
      <c r="AB12" s="83" t="s">
        <v>256</v>
      </c>
    </row>
    <row r="13" spans="1:28" ht="15" customHeight="1" x14ac:dyDescent="0.55000000000000004">
      <c r="A13" s="236"/>
      <c r="B13" s="309"/>
      <c r="C13" s="76"/>
      <c r="D13" s="89"/>
      <c r="E13" s="111"/>
      <c r="F13" s="76"/>
      <c r="G13" s="76"/>
      <c r="H13" s="112"/>
      <c r="I13" s="112"/>
      <c r="J13" s="89"/>
      <c r="K13" s="89"/>
      <c r="L13" s="112"/>
      <c r="M13" s="89"/>
      <c r="N13" s="89"/>
      <c r="O13" s="89"/>
      <c r="P13" s="89"/>
      <c r="Q13" s="89"/>
      <c r="R13" s="85"/>
      <c r="U13" s="83" t="s">
        <v>17</v>
      </c>
      <c r="V13" s="114" t="s">
        <v>176</v>
      </c>
      <c r="Y13" s="83" t="s">
        <v>17</v>
      </c>
      <c r="Z13" s="114" t="s">
        <v>176</v>
      </c>
    </row>
    <row r="14" spans="1:28" ht="15" customHeight="1" x14ac:dyDescent="0.55000000000000004">
      <c r="A14" s="236"/>
      <c r="B14" s="309"/>
      <c r="C14" s="311" t="s">
        <v>57</v>
      </c>
      <c r="D14" s="284"/>
      <c r="E14" s="267" t="b">
        <f>IF(D14="X",'PN''S'!C9)</f>
        <v>0</v>
      </c>
      <c r="F14" s="327"/>
      <c r="G14" s="149" t="s">
        <v>3</v>
      </c>
      <c r="H14" s="104"/>
      <c r="I14" s="146" t="b">
        <f>IF(H14="X",'PN''S'!C31)</f>
        <v>0</v>
      </c>
      <c r="J14" s="299"/>
      <c r="K14" s="300"/>
      <c r="L14" s="277" t="b">
        <f>IF(J14="Y",'PN''S'!C85)</f>
        <v>0</v>
      </c>
      <c r="M14" s="266"/>
      <c r="N14" s="266"/>
      <c r="O14" s="266"/>
      <c r="P14" s="256" t="str">
        <f>V60</f>
        <v>NOT POSSIBLE</v>
      </c>
      <c r="Q14" s="257"/>
      <c r="R14" s="85"/>
      <c r="S14" s="187" t="s">
        <v>233</v>
      </c>
      <c r="V14" s="114" t="str">
        <f>IF(AND(362&lt;=V10,V10&lt;=1261),"POSSIBLE","NOT POSSIBLE")</f>
        <v>NOT POSSIBLE</v>
      </c>
      <c r="Z14" s="114" t="str">
        <f>IF(AND(362&lt;=Z10,Z10&lt;=1261),"POSSIBLE","NOT POSSIBLE")</f>
        <v>NOT POSSIBLE</v>
      </c>
    </row>
    <row r="15" spans="1:28" ht="15" customHeight="1" thickBot="1" x14ac:dyDescent="0.6">
      <c r="A15" s="236"/>
      <c r="B15" s="309"/>
      <c r="C15" s="312"/>
      <c r="D15" s="285"/>
      <c r="E15" s="268"/>
      <c r="F15" s="317"/>
      <c r="G15" s="150" t="s">
        <v>4</v>
      </c>
      <c r="H15" s="106"/>
      <c r="I15" s="147" t="b">
        <f>IF(H15="X",'PN''S'!C41)</f>
        <v>0</v>
      </c>
      <c r="J15" s="301"/>
      <c r="K15" s="302"/>
      <c r="L15" s="276"/>
      <c r="M15" s="263"/>
      <c r="N15" s="263"/>
      <c r="O15" s="263"/>
      <c r="P15" s="258"/>
      <c r="Q15" s="259"/>
      <c r="R15" s="85"/>
      <c r="S15" s="83" t="s">
        <v>234</v>
      </c>
      <c r="U15" s="108"/>
      <c r="V15" s="108"/>
      <c r="W15" s="108"/>
      <c r="Y15" s="108"/>
      <c r="Z15" s="108"/>
      <c r="AA15" s="108"/>
      <c r="AB15" s="83" t="s">
        <v>235</v>
      </c>
    </row>
    <row r="16" spans="1:28" ht="15" customHeight="1" x14ac:dyDescent="0.55000000000000004">
      <c r="A16" s="236"/>
      <c r="B16" s="309"/>
      <c r="C16" s="328" t="s">
        <v>57</v>
      </c>
      <c r="D16" s="293"/>
      <c r="E16" s="294" t="b">
        <f>IF(D16="X",'PN''S'!C9)</f>
        <v>0</v>
      </c>
      <c r="F16" s="316"/>
      <c r="G16" s="151" t="s">
        <v>3</v>
      </c>
      <c r="H16" s="107"/>
      <c r="I16" s="148" t="b">
        <f>IF(H16="X",'PN''S'!C31)</f>
        <v>0</v>
      </c>
      <c r="J16" s="307"/>
      <c r="K16" s="308"/>
      <c r="L16" s="275" t="b">
        <f>IF(J16="Y",'PN''S'!C85)</f>
        <v>0</v>
      </c>
      <c r="M16" s="262"/>
      <c r="N16" s="262"/>
      <c r="O16" s="262"/>
      <c r="P16" s="260" t="str">
        <f>V78</f>
        <v>NOT POSSIBLE</v>
      </c>
      <c r="Q16" s="261"/>
      <c r="R16" s="85"/>
      <c r="S16" s="187" t="s">
        <v>236</v>
      </c>
      <c r="U16" s="83" t="s">
        <v>21</v>
      </c>
      <c r="V16" s="45">
        <f>'6" Foam Chambers'!O9</f>
        <v>0</v>
      </c>
      <c r="W16" s="83" t="s">
        <v>12</v>
      </c>
      <c r="Y16" s="83" t="s">
        <v>21</v>
      </c>
      <c r="Z16" s="45">
        <f>'6" Foam Chambers'!O20</f>
        <v>0</v>
      </c>
      <c r="AA16" s="83" t="s">
        <v>12</v>
      </c>
    </row>
    <row r="17" spans="1:28" ht="15" customHeight="1" thickBot="1" x14ac:dyDescent="0.6">
      <c r="A17" s="236"/>
      <c r="B17" s="309"/>
      <c r="C17" s="312"/>
      <c r="D17" s="285"/>
      <c r="E17" s="268"/>
      <c r="F17" s="317"/>
      <c r="G17" s="152" t="s">
        <v>4</v>
      </c>
      <c r="H17" s="110"/>
      <c r="I17" s="147" t="b">
        <f>IF(H17="X",'PN''S'!C41)</f>
        <v>0</v>
      </c>
      <c r="J17" s="301"/>
      <c r="K17" s="302"/>
      <c r="L17" s="276"/>
      <c r="M17" s="263"/>
      <c r="N17" s="263"/>
      <c r="O17" s="263"/>
      <c r="P17" s="258"/>
      <c r="Q17" s="259"/>
      <c r="R17" s="85"/>
      <c r="S17" s="83" t="s">
        <v>237</v>
      </c>
      <c r="U17" s="108"/>
      <c r="V17" s="108"/>
      <c r="W17" s="108"/>
      <c r="Y17" s="108"/>
      <c r="Z17" s="108"/>
      <c r="AA17" s="108"/>
      <c r="AB17" s="83" t="s">
        <v>238</v>
      </c>
    </row>
    <row r="18" spans="1:28" ht="13.5" customHeight="1" x14ac:dyDescent="0.55000000000000004">
      <c r="A18" s="236"/>
      <c r="B18" s="76"/>
      <c r="C18" s="76"/>
      <c r="D18" s="76"/>
      <c r="E18" s="239"/>
      <c r="F18" s="76"/>
      <c r="G18" s="76"/>
      <c r="H18" s="217"/>
      <c r="I18" s="217"/>
      <c r="J18" s="76"/>
      <c r="K18" s="76"/>
      <c r="L18" s="217"/>
      <c r="M18" s="76"/>
      <c r="N18" s="76"/>
      <c r="O18" s="76"/>
      <c r="P18" s="76"/>
      <c r="Q18" s="76"/>
      <c r="R18" s="85"/>
      <c r="U18" s="115"/>
      <c r="V18" s="115"/>
      <c r="W18" s="115"/>
      <c r="Y18" s="115"/>
      <c r="Z18" s="115"/>
      <c r="AA18" s="115"/>
    </row>
    <row r="19" spans="1:28" s="103" customFormat="1" ht="42.75" customHeight="1" x14ac:dyDescent="0.55000000000000004">
      <c r="A19" s="238"/>
      <c r="B19" s="192" t="s">
        <v>9</v>
      </c>
      <c r="C19" s="345" t="s">
        <v>158</v>
      </c>
      <c r="D19" s="345"/>
      <c r="E19" s="206" t="s">
        <v>58</v>
      </c>
      <c r="F19" s="207"/>
      <c r="G19" s="206" t="s">
        <v>160</v>
      </c>
      <c r="H19" s="206"/>
      <c r="I19" s="206" t="s">
        <v>159</v>
      </c>
      <c r="J19" s="345" t="s">
        <v>162</v>
      </c>
      <c r="K19" s="345"/>
      <c r="L19" s="206" t="s">
        <v>161</v>
      </c>
      <c r="M19" s="192" t="s">
        <v>10</v>
      </c>
      <c r="N19" s="192" t="s">
        <v>11</v>
      </c>
      <c r="O19" s="192" t="s">
        <v>12</v>
      </c>
      <c r="P19" s="309" t="s">
        <v>13</v>
      </c>
      <c r="Q19" s="309"/>
      <c r="R19" s="102"/>
      <c r="U19" s="83"/>
      <c r="V19" s="109" t="s">
        <v>22</v>
      </c>
      <c r="W19" s="109"/>
      <c r="Y19" s="83"/>
      <c r="Z19" s="109" t="s">
        <v>22</v>
      </c>
      <c r="AA19" s="109"/>
    </row>
    <row r="20" spans="1:28" ht="15" customHeight="1" x14ac:dyDescent="0.55000000000000004">
      <c r="A20" s="236"/>
      <c r="B20" s="309" t="s">
        <v>176</v>
      </c>
      <c r="C20" s="311" t="s">
        <v>168</v>
      </c>
      <c r="D20" s="284"/>
      <c r="E20" s="267" t="b">
        <f>IF(D20="X",'PN''S'!C14)</f>
        <v>0</v>
      </c>
      <c r="F20" s="327"/>
      <c r="G20" s="149" t="s">
        <v>3</v>
      </c>
      <c r="H20" s="116"/>
      <c r="I20" s="146" t="b">
        <f>IF(H20="X",'PN''S'!C47)</f>
        <v>0</v>
      </c>
      <c r="J20" s="299"/>
      <c r="K20" s="300"/>
      <c r="L20" s="277" t="b">
        <f>IF(J20="Y",'PN''S'!C87)</f>
        <v>0</v>
      </c>
      <c r="M20" s="266"/>
      <c r="N20" s="266"/>
      <c r="O20" s="266"/>
      <c r="P20" s="256" t="str">
        <f>Z22</f>
        <v>NOT POSSIBLE</v>
      </c>
      <c r="Q20" s="257"/>
      <c r="R20" s="85"/>
      <c r="V20" s="114" t="s">
        <v>176</v>
      </c>
      <c r="Z20" s="114" t="s">
        <v>176</v>
      </c>
    </row>
    <row r="21" spans="1:28" ht="15" customHeight="1" thickBot="1" x14ac:dyDescent="0.6">
      <c r="A21" s="236"/>
      <c r="B21" s="309"/>
      <c r="C21" s="312"/>
      <c r="D21" s="285"/>
      <c r="E21" s="268"/>
      <c r="F21" s="317"/>
      <c r="G21" s="150" t="s">
        <v>4</v>
      </c>
      <c r="H21" s="189"/>
      <c r="I21" s="146" t="b">
        <f>IF(H21="X",'PN''S'!C57)</f>
        <v>0</v>
      </c>
      <c r="J21" s="301"/>
      <c r="K21" s="302"/>
      <c r="L21" s="276"/>
      <c r="M21" s="263"/>
      <c r="N21" s="263"/>
      <c r="O21" s="263"/>
      <c r="P21" s="258"/>
      <c r="Q21" s="259"/>
      <c r="R21" s="85"/>
      <c r="U21" s="83" t="s">
        <v>23</v>
      </c>
      <c r="V21" s="117" t="str">
        <f>IF(V14="NOT POSSIBLE","NOT POSSIBLE",SQRT(V10/(29.8*0.615*SQRT(V16))))</f>
        <v>NOT POSSIBLE</v>
      </c>
      <c r="Y21" s="83" t="s">
        <v>23</v>
      </c>
      <c r="Z21" s="117" t="str">
        <f>IF(Z14="NOT POSSIBLE","NOT POSSIBLE",SQRT(Z10/(29.8*0.615*SQRT(Z16))))</f>
        <v>NOT POSSIBLE</v>
      </c>
    </row>
    <row r="22" spans="1:28" ht="15" customHeight="1" x14ac:dyDescent="0.55000000000000004">
      <c r="A22" s="236"/>
      <c r="B22" s="309"/>
      <c r="C22" s="311" t="s">
        <v>168</v>
      </c>
      <c r="D22" s="273"/>
      <c r="E22" s="244" t="b">
        <f>IF(D22="X",'PN''S'!C14)</f>
        <v>0</v>
      </c>
      <c r="F22" s="316"/>
      <c r="G22" s="151" t="s">
        <v>3</v>
      </c>
      <c r="H22" s="118"/>
      <c r="I22" s="182" t="b">
        <f>IF(H22="X",'PN''S'!C47)</f>
        <v>0</v>
      </c>
      <c r="J22" s="307"/>
      <c r="K22" s="308"/>
      <c r="L22" s="275" t="b">
        <f>IF(J22="Y",'PN''S'!C87)</f>
        <v>0</v>
      </c>
      <c r="M22" s="262"/>
      <c r="N22" s="262"/>
      <c r="O22" s="262"/>
      <c r="P22" s="260" t="str">
        <f>Z40</f>
        <v>NOT POSSIBLE</v>
      </c>
      <c r="Q22" s="261"/>
      <c r="R22" s="85"/>
      <c r="U22" s="83" t="s">
        <v>24</v>
      </c>
      <c r="V22" s="310" t="str">
        <f>IF(V14="NOT POSSIBLE","NOT POSSIBLE",IF(AND(V14="Possible",1.9&lt;=V21,V21&lt;=2.481),V21,"CHG PRESS OR GPM"))</f>
        <v>NOT POSSIBLE</v>
      </c>
      <c r="Y22" s="83" t="s">
        <v>24</v>
      </c>
      <c r="Z22" s="310" t="str">
        <f>IF(Z14="NOT POSSIBLE","NOT POSSIBLE",IF(AND(Z14="Possible",1.9&lt;=Z21,Z21&lt;=2.481),Z21,"CHG PRESS OR GPM"))</f>
        <v>NOT POSSIBLE</v>
      </c>
    </row>
    <row r="23" spans="1:28" ht="15" customHeight="1" thickBot="1" x14ac:dyDescent="0.6">
      <c r="A23" s="236"/>
      <c r="B23" s="309"/>
      <c r="C23" s="312"/>
      <c r="D23" s="274"/>
      <c r="E23" s="245"/>
      <c r="F23" s="317"/>
      <c r="G23" s="152" t="s">
        <v>4</v>
      </c>
      <c r="H23" s="119"/>
      <c r="I23" s="147" t="b">
        <f>IF(H23="X",'PN''S'!C57)</f>
        <v>0</v>
      </c>
      <c r="J23" s="301"/>
      <c r="K23" s="302"/>
      <c r="L23" s="276"/>
      <c r="M23" s="263"/>
      <c r="N23" s="263"/>
      <c r="O23" s="263"/>
      <c r="P23" s="258"/>
      <c r="Q23" s="259"/>
      <c r="R23" s="85"/>
      <c r="U23" s="115"/>
      <c r="V23" s="310"/>
      <c r="Y23" s="115"/>
      <c r="Z23" s="310"/>
    </row>
    <row r="24" spans="1:28" ht="15" customHeight="1" thickBot="1" x14ac:dyDescent="0.6">
      <c r="A24" s="236"/>
      <c r="B24" s="309"/>
      <c r="C24" s="76"/>
      <c r="D24" s="120"/>
      <c r="E24" s="111"/>
      <c r="F24" s="76"/>
      <c r="G24" s="76"/>
      <c r="H24" s="121"/>
      <c r="I24" s="112"/>
      <c r="J24" s="89"/>
      <c r="K24" s="89"/>
      <c r="L24" s="112"/>
      <c r="M24" s="89"/>
      <c r="N24" s="89"/>
      <c r="O24" s="89"/>
      <c r="P24" s="122"/>
      <c r="Q24" s="122"/>
      <c r="R24" s="85"/>
      <c r="U24" s="115"/>
      <c r="V24" s="310"/>
      <c r="Y24" s="115"/>
      <c r="Z24" s="310"/>
    </row>
    <row r="25" spans="1:28" ht="15" customHeight="1" x14ac:dyDescent="0.55000000000000004">
      <c r="A25" s="236"/>
      <c r="B25" s="309"/>
      <c r="C25" s="329" t="s">
        <v>169</v>
      </c>
      <c r="D25" s="284"/>
      <c r="E25" s="267" t="b">
        <f>IF(D25="X",'PN''S'!C19)</f>
        <v>0</v>
      </c>
      <c r="F25" s="327"/>
      <c r="G25" s="149" t="s">
        <v>3</v>
      </c>
      <c r="H25" s="116"/>
      <c r="I25" s="146" t="b">
        <f>IF(H25="X",'PN''S'!C52)</f>
        <v>0</v>
      </c>
      <c r="J25" s="282"/>
      <c r="K25" s="283"/>
      <c r="L25" s="277" t="b">
        <f>IF(J25="Y",'PN''S'!C88)</f>
        <v>0</v>
      </c>
      <c r="M25" s="266"/>
      <c r="N25" s="266"/>
      <c r="O25" s="266"/>
      <c r="P25" s="264" t="str">
        <f>Z60</f>
        <v>NOT POSSIBLE</v>
      </c>
      <c r="Q25" s="265"/>
      <c r="R25" s="85"/>
    </row>
    <row r="26" spans="1:28" ht="15" customHeight="1" thickBot="1" x14ac:dyDescent="0.6">
      <c r="A26" s="236"/>
      <c r="B26" s="309"/>
      <c r="C26" s="330"/>
      <c r="D26" s="285"/>
      <c r="E26" s="268"/>
      <c r="F26" s="317"/>
      <c r="G26" s="150" t="s">
        <v>4</v>
      </c>
      <c r="H26" s="119"/>
      <c r="I26" s="146" t="b">
        <f>IF(H26="X",'PN''S'!C62)</f>
        <v>0</v>
      </c>
      <c r="J26" s="280"/>
      <c r="K26" s="281"/>
      <c r="L26" s="276"/>
      <c r="M26" s="263"/>
      <c r="N26" s="263"/>
      <c r="O26" s="263"/>
      <c r="P26" s="258"/>
      <c r="Q26" s="259"/>
      <c r="R26" s="85"/>
      <c r="U26" s="181" t="s">
        <v>186</v>
      </c>
      <c r="Y26" s="181" t="s">
        <v>188</v>
      </c>
    </row>
    <row r="27" spans="1:28" ht="15" customHeight="1" x14ac:dyDescent="0.55000000000000004">
      <c r="A27" s="236"/>
      <c r="B27" s="309"/>
      <c r="C27" s="329" t="s">
        <v>169</v>
      </c>
      <c r="D27" s="273"/>
      <c r="E27" s="244" t="b">
        <f>IF(D27="X",'PN''S'!C19)</f>
        <v>0</v>
      </c>
      <c r="F27" s="316"/>
      <c r="G27" s="151" t="s">
        <v>3</v>
      </c>
      <c r="H27" s="118"/>
      <c r="I27" s="182" t="b">
        <f>IF(H27="X",'PN''S'!C52)</f>
        <v>0</v>
      </c>
      <c r="J27" s="278"/>
      <c r="K27" s="279"/>
      <c r="L27" s="275" t="b">
        <f>IF(J27="Y",'PN''S'!C88)</f>
        <v>0</v>
      </c>
      <c r="M27" s="262"/>
      <c r="N27" s="262"/>
      <c r="O27" s="262"/>
      <c r="P27" s="260" t="str">
        <f>Z78</f>
        <v>NOT POSSIBLE</v>
      </c>
      <c r="Q27" s="261"/>
      <c r="R27" s="85"/>
      <c r="U27" s="105" t="s">
        <v>14</v>
      </c>
      <c r="V27" s="105"/>
      <c r="W27" s="105"/>
      <c r="Y27" s="105" t="s">
        <v>14</v>
      </c>
      <c r="Z27" s="105"/>
      <c r="AA27" s="105"/>
    </row>
    <row r="28" spans="1:28" ht="15" customHeight="1" thickBot="1" x14ac:dyDescent="0.6">
      <c r="A28" s="236"/>
      <c r="B28" s="309"/>
      <c r="C28" s="330"/>
      <c r="D28" s="274"/>
      <c r="E28" s="245"/>
      <c r="F28" s="317"/>
      <c r="G28" s="152" t="s">
        <v>4</v>
      </c>
      <c r="H28" s="119" t="s">
        <v>257</v>
      </c>
      <c r="I28" s="147" t="str">
        <f>IF(H28="X",'PN''S'!C62)</f>
        <v>F21168</v>
      </c>
      <c r="J28" s="280"/>
      <c r="K28" s="281"/>
      <c r="L28" s="276"/>
      <c r="M28" s="263"/>
      <c r="N28" s="263"/>
      <c r="O28" s="263"/>
      <c r="P28" s="258"/>
      <c r="Q28" s="259"/>
      <c r="R28" s="85"/>
      <c r="U28" s="83" t="s">
        <v>182</v>
      </c>
      <c r="V28" s="44">
        <f>'6" Foam Chambers'!N11</f>
        <v>0</v>
      </c>
      <c r="W28" s="83" t="s">
        <v>11</v>
      </c>
      <c r="Y28" s="83" t="s">
        <v>182</v>
      </c>
      <c r="Z28" s="44">
        <f>'6" Foam Chambers'!N22</f>
        <v>0</v>
      </c>
      <c r="AA28" s="83" t="s">
        <v>11</v>
      </c>
    </row>
    <row r="29" spans="1:28" ht="13.5" customHeight="1" x14ac:dyDescent="0.55000000000000004">
      <c r="A29" s="84"/>
      <c r="B29" s="89"/>
      <c r="C29" s="89"/>
      <c r="D29" s="89"/>
      <c r="E29" s="111"/>
      <c r="F29" s="89"/>
      <c r="G29" s="89"/>
      <c r="H29" s="112"/>
      <c r="I29" s="112"/>
      <c r="J29" s="89"/>
      <c r="K29" s="89"/>
      <c r="L29" s="112"/>
      <c r="M29" s="89"/>
      <c r="N29" s="89"/>
      <c r="O29" s="89"/>
      <c r="P29" s="89"/>
      <c r="Q29" s="89"/>
      <c r="R29" s="85"/>
      <c r="U29" s="108"/>
      <c r="V29" s="109" t="s">
        <v>16</v>
      </c>
      <c r="W29" s="108"/>
      <c r="Y29" s="108"/>
      <c r="Z29" s="109" t="s">
        <v>16</v>
      </c>
      <c r="AA29" s="108"/>
    </row>
    <row r="30" spans="1:28" ht="17.25" customHeight="1" x14ac:dyDescent="0.55000000000000004">
      <c r="A30" s="84"/>
      <c r="B30" s="89"/>
      <c r="C30" s="349" t="s">
        <v>8</v>
      </c>
      <c r="D30" s="349"/>
      <c r="E30" s="314" t="s">
        <v>248</v>
      </c>
      <c r="F30" s="314"/>
      <c r="G30" s="314"/>
      <c r="H30" s="314"/>
      <c r="I30" s="314"/>
      <c r="J30" s="212"/>
      <c r="K30" s="213"/>
      <c r="L30" s="214"/>
      <c r="M30" s="124"/>
      <c r="N30" s="124"/>
      <c r="O30" s="124"/>
      <c r="P30" s="124"/>
      <c r="Q30" s="126"/>
      <c r="R30" s="85"/>
      <c r="V30" s="108"/>
      <c r="W30" s="109"/>
      <c r="Z30" s="108"/>
      <c r="AA30" s="109"/>
    </row>
    <row r="31" spans="1:28" ht="16.2" x14ac:dyDescent="0.7">
      <c r="A31" s="84"/>
      <c r="B31" s="89"/>
      <c r="C31" s="228" t="s">
        <v>5</v>
      </c>
      <c r="D31" s="104"/>
      <c r="E31" s="314"/>
      <c r="F31" s="314"/>
      <c r="G31" s="314"/>
      <c r="H31" s="314"/>
      <c r="I31" s="314"/>
      <c r="J31" s="215" t="s">
        <v>165</v>
      </c>
      <c r="K31" s="76"/>
      <c r="L31" s="76"/>
      <c r="M31" s="89"/>
      <c r="N31" s="89"/>
      <c r="O31" s="89"/>
      <c r="P31" s="89"/>
      <c r="Q31" s="128"/>
      <c r="R31" s="85"/>
      <c r="U31" s="83" t="s">
        <v>17</v>
      </c>
      <c r="V31" s="114" t="s">
        <v>176</v>
      </c>
      <c r="Y31" s="83" t="s">
        <v>17</v>
      </c>
      <c r="Z31" s="114" t="s">
        <v>176</v>
      </c>
    </row>
    <row r="32" spans="1:28" ht="15.6" x14ac:dyDescent="0.6">
      <c r="A32" s="84"/>
      <c r="B32" s="89"/>
      <c r="C32" s="228" t="s">
        <v>6</v>
      </c>
      <c r="D32" s="104"/>
      <c r="E32" s="314"/>
      <c r="F32" s="314"/>
      <c r="G32" s="314"/>
      <c r="H32" s="314"/>
      <c r="I32" s="314"/>
      <c r="J32" s="216"/>
      <c r="K32" s="217"/>
      <c r="L32" s="76"/>
      <c r="M32" s="89"/>
      <c r="N32" s="89"/>
      <c r="O32" s="89"/>
      <c r="P32" s="89"/>
      <c r="Q32" s="128"/>
      <c r="R32" s="85"/>
      <c r="V32" s="114" t="str">
        <f>IF(AND(362&lt;=V28,V28&lt;=1261),"POSSIBLE","NOT POSSIBLE")</f>
        <v>NOT POSSIBLE</v>
      </c>
      <c r="Z32" s="114" t="str">
        <f>IF(AND(362&lt;=Z28,Z28&lt;=1261),"POSSIBLE","NOT POSSIBLE")</f>
        <v>NOT POSSIBLE</v>
      </c>
    </row>
    <row r="33" spans="1:27" ht="15.6" x14ac:dyDescent="0.6">
      <c r="A33" s="84"/>
      <c r="B33" s="89"/>
      <c r="C33" s="228" t="s">
        <v>7</v>
      </c>
      <c r="D33" s="104"/>
      <c r="E33" s="314"/>
      <c r="F33" s="314"/>
      <c r="G33" s="314"/>
      <c r="H33" s="314"/>
      <c r="I33" s="314"/>
      <c r="J33" s="218" t="s">
        <v>170</v>
      </c>
      <c r="K33" s="76"/>
      <c r="L33" s="219"/>
      <c r="M33" s="131"/>
      <c r="N33" s="131"/>
      <c r="O33" s="76"/>
      <c r="P33" s="223" t="s">
        <v>175</v>
      </c>
      <c r="Q33" s="224" t="s">
        <v>172</v>
      </c>
      <c r="R33" s="85"/>
      <c r="U33" s="108"/>
      <c r="V33" s="108"/>
      <c r="W33" s="108"/>
      <c r="Y33" s="108"/>
      <c r="Z33" s="108"/>
      <c r="AA33" s="108"/>
    </row>
    <row r="34" spans="1:27" ht="17.25" customHeight="1" x14ac:dyDescent="0.65">
      <c r="A34" s="84"/>
      <c r="B34" s="89"/>
      <c r="C34" s="89"/>
      <c r="D34" s="89"/>
      <c r="E34" s="314"/>
      <c r="F34" s="314"/>
      <c r="G34" s="314"/>
      <c r="H34" s="314"/>
      <c r="I34" s="314"/>
      <c r="J34" s="347" t="s">
        <v>164</v>
      </c>
      <c r="K34" s="348"/>
      <c r="L34" s="348"/>
      <c r="M34" s="252"/>
      <c r="N34" s="252"/>
      <c r="O34" s="225" t="s">
        <v>166</v>
      </c>
      <c r="P34" s="134"/>
      <c r="Q34" s="135"/>
      <c r="R34" s="85"/>
      <c r="U34" s="83" t="s">
        <v>21</v>
      </c>
      <c r="V34" s="45">
        <f>'6" Foam Chambers'!O11</f>
        <v>0</v>
      </c>
      <c r="W34" s="83" t="s">
        <v>12</v>
      </c>
      <c r="Y34" s="83" t="s">
        <v>21</v>
      </c>
      <c r="Z34" s="45">
        <f>'6" Foam Chambers'!O22</f>
        <v>0</v>
      </c>
      <c r="AA34" s="83" t="s">
        <v>12</v>
      </c>
    </row>
    <row r="35" spans="1:27" ht="16.8" x14ac:dyDescent="0.65">
      <c r="A35" s="84"/>
      <c r="B35" s="89"/>
      <c r="C35" s="89"/>
      <c r="D35" s="89"/>
      <c r="E35" s="111"/>
      <c r="F35" s="89"/>
      <c r="G35" s="89"/>
      <c r="H35" s="112"/>
      <c r="I35" s="89"/>
      <c r="J35" s="347" t="s">
        <v>164</v>
      </c>
      <c r="K35" s="348"/>
      <c r="L35" s="348"/>
      <c r="M35" s="248"/>
      <c r="N35" s="248"/>
      <c r="O35" s="225" t="s">
        <v>167</v>
      </c>
      <c r="P35" s="134"/>
      <c r="Q35" s="135"/>
      <c r="R35" s="85"/>
      <c r="U35" s="108"/>
      <c r="V35" s="108"/>
      <c r="W35" s="108"/>
      <c r="Y35" s="108"/>
      <c r="Z35" s="108"/>
      <c r="AA35" s="108"/>
    </row>
    <row r="36" spans="1:27" ht="17.25" customHeight="1" x14ac:dyDescent="0.6">
      <c r="A36" s="84"/>
      <c r="B36" s="76"/>
      <c r="C36" s="229" t="s">
        <v>226</v>
      </c>
      <c r="D36" s="240"/>
      <c r="E36" s="240"/>
      <c r="F36" s="240"/>
      <c r="G36" s="240"/>
      <c r="H36" s="240"/>
      <c r="I36" s="112"/>
      <c r="J36" s="216"/>
      <c r="K36" s="217"/>
      <c r="L36" s="217"/>
      <c r="M36" s="89"/>
      <c r="N36" s="89"/>
      <c r="O36" s="225" t="s">
        <v>190</v>
      </c>
      <c r="P36" s="253" t="s">
        <v>224</v>
      </c>
      <c r="Q36" s="254"/>
      <c r="R36" s="85"/>
      <c r="U36" s="115"/>
      <c r="V36" s="115"/>
      <c r="W36" s="115"/>
      <c r="Y36" s="115"/>
      <c r="Z36" s="115"/>
      <c r="AA36" s="115"/>
    </row>
    <row r="37" spans="1:27" ht="17.25" customHeight="1" x14ac:dyDescent="0.6">
      <c r="A37" s="84"/>
      <c r="B37" s="76"/>
      <c r="C37" s="76"/>
      <c r="D37" s="89"/>
      <c r="E37" s="111"/>
      <c r="F37" s="89"/>
      <c r="G37" s="89"/>
      <c r="H37" s="112"/>
      <c r="I37" s="112"/>
      <c r="J37" s="218" t="s">
        <v>171</v>
      </c>
      <c r="K37" s="76"/>
      <c r="L37" s="219"/>
      <c r="M37" s="131"/>
      <c r="N37" s="131"/>
      <c r="O37" s="226"/>
      <c r="P37" s="223" t="s">
        <v>175</v>
      </c>
      <c r="Q37" s="224" t="s">
        <v>172</v>
      </c>
      <c r="R37" s="85"/>
      <c r="V37" s="109" t="s">
        <v>22</v>
      </c>
      <c r="W37" s="109"/>
      <c r="Z37" s="109" t="s">
        <v>22</v>
      </c>
      <c r="AA37" s="109"/>
    </row>
    <row r="38" spans="1:27" ht="17.25" customHeight="1" x14ac:dyDescent="0.7">
      <c r="A38" s="84"/>
      <c r="B38" s="76"/>
      <c r="C38" s="229" t="s">
        <v>173</v>
      </c>
      <c r="D38" s="333"/>
      <c r="E38" s="333"/>
      <c r="F38" s="333"/>
      <c r="G38" s="333"/>
      <c r="H38" s="333"/>
      <c r="I38" s="112"/>
      <c r="J38" s="347" t="s">
        <v>164</v>
      </c>
      <c r="K38" s="348"/>
      <c r="L38" s="348"/>
      <c r="M38" s="252"/>
      <c r="N38" s="252"/>
      <c r="O38" s="225" t="s">
        <v>166</v>
      </c>
      <c r="P38" s="134"/>
      <c r="Q38" s="135"/>
      <c r="R38" s="85"/>
      <c r="V38" s="114" t="s">
        <v>176</v>
      </c>
      <c r="Z38" s="114" t="s">
        <v>176</v>
      </c>
    </row>
    <row r="39" spans="1:27" ht="16.8" x14ac:dyDescent="0.65">
      <c r="A39" s="84"/>
      <c r="B39" s="76"/>
      <c r="C39" s="76"/>
      <c r="D39" s="350" t="s">
        <v>225</v>
      </c>
      <c r="E39" s="350"/>
      <c r="F39" s="350"/>
      <c r="G39" s="350"/>
      <c r="H39" s="350"/>
      <c r="I39" s="179"/>
      <c r="J39" s="347" t="s">
        <v>164</v>
      </c>
      <c r="K39" s="348"/>
      <c r="L39" s="348"/>
      <c r="M39" s="248"/>
      <c r="N39" s="248"/>
      <c r="O39" s="225" t="s">
        <v>167</v>
      </c>
      <c r="P39" s="134"/>
      <c r="Q39" s="135"/>
      <c r="R39" s="85"/>
      <c r="U39" s="83" t="s">
        <v>23</v>
      </c>
      <c r="V39" s="117" t="str">
        <f>IF(V32="NOT POSSIBLE","NOT POSSIBLE",SQRT(V28/(29.8*0.615*SQRT(V34))))</f>
        <v>NOT POSSIBLE</v>
      </c>
      <c r="Y39" s="83" t="s">
        <v>23</v>
      </c>
      <c r="Z39" s="231" t="str">
        <f>IF(Z32="NOT POSSIBLE","NOT POSSIBLE",SQRT(Z28/(29.8*0.615*SQRT(Z34))))</f>
        <v>NOT POSSIBLE</v>
      </c>
    </row>
    <row r="40" spans="1:27" ht="15" customHeight="1" x14ac:dyDescent="0.7">
      <c r="A40" s="84"/>
      <c r="B40" s="346" t="s">
        <v>174</v>
      </c>
      <c r="C40" s="346"/>
      <c r="D40" s="332"/>
      <c r="E40" s="333"/>
      <c r="F40" s="333"/>
      <c r="G40" s="333"/>
      <c r="H40" s="333"/>
      <c r="I40" s="112"/>
      <c r="J40" s="220"/>
      <c r="K40" s="76"/>
      <c r="L40" s="217"/>
      <c r="M40" s="89"/>
      <c r="N40" s="89"/>
      <c r="O40" s="229" t="s">
        <v>190</v>
      </c>
      <c r="P40" s="253" t="s">
        <v>224</v>
      </c>
      <c r="Q40" s="254"/>
      <c r="R40" s="85"/>
      <c r="U40" s="83" t="s">
        <v>24</v>
      </c>
      <c r="V40" s="310" t="str">
        <f>IF(V32="NOT POSSIBLE","NOT POSSIBLE",IF(AND(V32="Possible",1.9&lt;=V39,V39&lt;=2.481),V39,"CHG PRESS OR GPM"))</f>
        <v>NOT POSSIBLE</v>
      </c>
      <c r="Y40" s="83" t="s">
        <v>24</v>
      </c>
      <c r="Z40" s="310" t="str">
        <f>IF(Z32="NOT POSSIBLE","NOT POSSIBLE",IF(AND(Z32="Possible",1.9&lt;=Z39,Z39&lt;=2.481),Z39,"CHG PRESS OR GPM"))</f>
        <v>NOT POSSIBLE</v>
      </c>
    </row>
    <row r="41" spans="1:27" ht="15" customHeight="1" x14ac:dyDescent="0.7">
      <c r="A41" s="84"/>
      <c r="B41" s="229"/>
      <c r="C41" s="229"/>
      <c r="D41" s="208"/>
      <c r="E41" s="209"/>
      <c r="F41" s="209"/>
      <c r="G41" s="209"/>
      <c r="H41" s="209"/>
      <c r="I41" s="112"/>
      <c r="J41" s="221"/>
      <c r="K41" s="183"/>
      <c r="L41" s="222"/>
      <c r="M41" s="134"/>
      <c r="N41" s="134"/>
      <c r="O41" s="210"/>
      <c r="P41" s="138"/>
      <c r="Q41" s="211"/>
      <c r="R41" s="85"/>
      <c r="V41" s="310"/>
      <c r="Z41" s="310"/>
    </row>
    <row r="42" spans="1:27" ht="15" customHeight="1" x14ac:dyDescent="0.55000000000000004">
      <c r="A42" s="84"/>
      <c r="B42" s="229"/>
      <c r="C42" s="225" t="s">
        <v>247</v>
      </c>
      <c r="D42" s="287"/>
      <c r="E42" s="287"/>
      <c r="F42" s="287"/>
      <c r="G42" s="287"/>
      <c r="H42" s="287"/>
      <c r="I42" s="112"/>
      <c r="J42" s="89"/>
      <c r="K42" s="89"/>
      <c r="L42" s="112"/>
      <c r="M42" s="89"/>
      <c r="N42" s="89"/>
      <c r="O42" s="191"/>
      <c r="P42" s="112"/>
      <c r="Q42" s="112"/>
      <c r="R42" s="85"/>
      <c r="V42" s="310"/>
      <c r="Z42" s="310"/>
    </row>
    <row r="43" spans="1:27" ht="15" customHeight="1" thickBot="1" x14ac:dyDescent="0.6">
      <c r="A43" s="139"/>
      <c r="B43" s="140"/>
      <c r="C43" s="140"/>
      <c r="D43" s="140"/>
      <c r="E43" s="141"/>
      <c r="F43" s="140"/>
      <c r="G43" s="140"/>
      <c r="H43" s="142"/>
      <c r="I43" s="142"/>
      <c r="J43" s="140"/>
      <c r="K43" s="140"/>
      <c r="L43" s="142"/>
      <c r="M43" s="140"/>
      <c r="N43" s="140"/>
      <c r="O43" s="140"/>
      <c r="P43" s="140"/>
      <c r="Q43" s="140"/>
      <c r="R43" s="143"/>
      <c r="U43" s="115"/>
      <c r="V43" s="230"/>
      <c r="Y43" s="115"/>
      <c r="Z43" s="230"/>
    </row>
    <row r="44" spans="1:27" x14ac:dyDescent="0.55000000000000004">
      <c r="A44" s="89"/>
      <c r="B44" s="89"/>
      <c r="C44" s="89"/>
      <c r="D44" s="89"/>
      <c r="E44" s="111"/>
      <c r="F44" s="89"/>
      <c r="G44" s="89"/>
      <c r="H44" s="112"/>
      <c r="I44" s="112"/>
      <c r="J44" s="89"/>
      <c r="K44" s="89"/>
      <c r="L44" s="112"/>
      <c r="M44" s="89"/>
      <c r="N44" s="89"/>
      <c r="O44" s="89"/>
      <c r="P44" s="89"/>
      <c r="Q44" s="89"/>
      <c r="R44" s="89"/>
      <c r="U44" s="115"/>
      <c r="V44" s="230"/>
      <c r="Y44" s="115"/>
      <c r="Z44" s="230"/>
    </row>
    <row r="46" spans="1:27" ht="20.399999999999999" x14ac:dyDescent="0.7">
      <c r="U46" s="181" t="s">
        <v>187</v>
      </c>
      <c r="Y46" s="180" t="s">
        <v>189</v>
      </c>
      <c r="Z46" s="103"/>
      <c r="AA46" s="103"/>
    </row>
    <row r="47" spans="1:27" x14ac:dyDescent="0.55000000000000004">
      <c r="U47" s="105" t="s">
        <v>14</v>
      </c>
      <c r="Y47" s="105" t="s">
        <v>14</v>
      </c>
      <c r="Z47" s="105"/>
      <c r="AA47" s="105"/>
    </row>
    <row r="48" spans="1:27" x14ac:dyDescent="0.55000000000000004">
      <c r="U48" s="83" t="s">
        <v>182</v>
      </c>
      <c r="V48" s="44">
        <f>'6" Foam Chambers'!N14</f>
        <v>0</v>
      </c>
      <c r="W48" s="83" t="s">
        <v>11</v>
      </c>
      <c r="Y48" s="83" t="s">
        <v>182</v>
      </c>
      <c r="Z48" s="44">
        <f>'6" Foam Chambers'!N25</f>
        <v>0</v>
      </c>
      <c r="AA48" s="83" t="s">
        <v>11</v>
      </c>
    </row>
    <row r="49" spans="21:27" x14ac:dyDescent="0.55000000000000004">
      <c r="U49" s="108"/>
      <c r="V49" s="109" t="s">
        <v>16</v>
      </c>
      <c r="W49" s="108"/>
      <c r="Y49" s="108"/>
      <c r="Z49" s="109" t="s">
        <v>16</v>
      </c>
      <c r="AA49" s="108"/>
    </row>
    <row r="50" spans="21:27" x14ac:dyDescent="0.55000000000000004">
      <c r="V50" s="108"/>
      <c r="W50" s="109"/>
      <c r="Z50" s="108"/>
      <c r="AA50" s="109"/>
    </row>
    <row r="51" spans="21:27" x14ac:dyDescent="0.55000000000000004">
      <c r="U51" s="83" t="s">
        <v>17</v>
      </c>
      <c r="V51" s="114" t="s">
        <v>176</v>
      </c>
      <c r="Y51" s="83" t="s">
        <v>17</v>
      </c>
      <c r="Z51" s="114" t="s">
        <v>176</v>
      </c>
    </row>
    <row r="52" spans="21:27" x14ac:dyDescent="0.55000000000000004">
      <c r="V52" s="114" t="str">
        <f>IF(AND(362&lt;=V48,V48&lt;=1261),"POSSIBLE","NOT POSSIBLE")</f>
        <v>NOT POSSIBLE</v>
      </c>
      <c r="Z52" s="114" t="str">
        <f>IF(AND(131&lt;=Z48,Z48&lt;=740),"POSSIBLE","NOT POSSIBLE")</f>
        <v>NOT POSSIBLE</v>
      </c>
    </row>
    <row r="53" spans="21:27" x14ac:dyDescent="0.55000000000000004">
      <c r="U53" s="108"/>
      <c r="V53" s="108"/>
      <c r="W53" s="108"/>
      <c r="Y53" s="108"/>
      <c r="Z53" s="108"/>
      <c r="AA53" s="108"/>
    </row>
    <row r="54" spans="21:27" x14ac:dyDescent="0.55000000000000004">
      <c r="U54" s="83" t="s">
        <v>21</v>
      </c>
      <c r="V54" s="44">
        <f>'6" Foam Chambers'!O14</f>
        <v>0</v>
      </c>
      <c r="W54" s="83" t="s">
        <v>12</v>
      </c>
      <c r="Y54" s="83" t="s">
        <v>21</v>
      </c>
      <c r="Z54" s="45">
        <f>'6" Foam Chambers'!O25</f>
        <v>0</v>
      </c>
      <c r="AA54" s="83" t="s">
        <v>12</v>
      </c>
    </row>
    <row r="55" spans="21:27" x14ac:dyDescent="0.55000000000000004">
      <c r="U55" s="108"/>
      <c r="V55" s="108"/>
      <c r="W55" s="108"/>
      <c r="Y55" s="108"/>
      <c r="Z55" s="108"/>
      <c r="AA55" s="108"/>
    </row>
    <row r="56" spans="21:27" x14ac:dyDescent="0.55000000000000004">
      <c r="U56" s="115"/>
      <c r="V56" s="115"/>
      <c r="W56" s="115"/>
      <c r="Y56" s="115"/>
      <c r="Z56" s="115"/>
      <c r="AA56" s="115"/>
    </row>
    <row r="57" spans="21:27" x14ac:dyDescent="0.55000000000000004">
      <c r="V57" s="109" t="s">
        <v>22</v>
      </c>
      <c r="W57" s="109"/>
      <c r="Z57" s="109" t="s">
        <v>22</v>
      </c>
      <c r="AA57" s="109"/>
    </row>
    <row r="58" spans="21:27" x14ac:dyDescent="0.55000000000000004">
      <c r="V58" s="114" t="s">
        <v>176</v>
      </c>
      <c r="Z58" s="114" t="s">
        <v>176</v>
      </c>
    </row>
    <row r="59" spans="21:27" x14ac:dyDescent="0.55000000000000004">
      <c r="U59" s="83" t="s">
        <v>23</v>
      </c>
      <c r="V59" s="117" t="str">
        <f>IF(V52="NOT POSSIBLE","NOT POSSIBLE",SQRT(V48/(29.8*0.615*SQRT(V54))))</f>
        <v>NOT POSSIBLE</v>
      </c>
      <c r="Y59" s="83" t="s">
        <v>23</v>
      </c>
      <c r="Z59" s="117" t="str">
        <f>IF(Z52="NOT POSSIBLE","NOT POSSIBLE",SQRT(Z48/(29.8*0.615*SQRT(Z54))))</f>
        <v>NOT POSSIBLE</v>
      </c>
    </row>
    <row r="60" spans="21:27" x14ac:dyDescent="0.55000000000000004">
      <c r="U60" s="83" t="s">
        <v>24</v>
      </c>
      <c r="V60" s="310" t="str">
        <f>IF(V52="NOT POSSIBLE","NOT POSSIBLE",IF(AND(V52="Possible",1.9&lt;=V59,V59&lt;=2.481),V59,"CHG PRESS OR GPM"))</f>
        <v>NOT POSSIBLE</v>
      </c>
      <c r="Y60" s="83" t="s">
        <v>24</v>
      </c>
      <c r="Z60" s="310" t="str">
        <f>IF(Z52="NOT POSSIBLE","NOT POSSIBLE",IF(AND(Z52="Possible",1.9&lt;=Z59,Z59&lt;=2.481),Z59,"CHG PRESS OR GPM"))</f>
        <v>NOT POSSIBLE</v>
      </c>
    </row>
    <row r="61" spans="21:27" x14ac:dyDescent="0.55000000000000004">
      <c r="U61" s="115"/>
      <c r="V61" s="310"/>
      <c r="Y61" s="115"/>
      <c r="Z61" s="310"/>
    </row>
    <row r="62" spans="21:27" x14ac:dyDescent="0.55000000000000004">
      <c r="U62" s="115"/>
      <c r="V62" s="310"/>
      <c r="Y62" s="115"/>
      <c r="Z62" s="310"/>
    </row>
    <row r="64" spans="21:27" ht="20.399999999999999" x14ac:dyDescent="0.55000000000000004">
      <c r="U64" s="181" t="s">
        <v>187</v>
      </c>
      <c r="Y64" s="181" t="s">
        <v>189</v>
      </c>
    </row>
    <row r="65" spans="21:27" x14ac:dyDescent="0.55000000000000004">
      <c r="U65" s="105" t="s">
        <v>14</v>
      </c>
      <c r="V65" s="105"/>
      <c r="W65" s="105"/>
      <c r="Y65" s="105" t="s">
        <v>14</v>
      </c>
      <c r="Z65" s="105"/>
      <c r="AA65" s="105"/>
    </row>
    <row r="66" spans="21:27" x14ac:dyDescent="0.55000000000000004">
      <c r="U66" s="83" t="s">
        <v>182</v>
      </c>
      <c r="V66" s="44">
        <f>'6" Foam Chambers'!N16</f>
        <v>0</v>
      </c>
      <c r="W66" s="83" t="s">
        <v>11</v>
      </c>
      <c r="Y66" s="83" t="s">
        <v>182</v>
      </c>
      <c r="Z66" s="44">
        <f>'6" Foam Chambers'!N27</f>
        <v>0</v>
      </c>
      <c r="AA66" s="83" t="s">
        <v>11</v>
      </c>
    </row>
    <row r="67" spans="21:27" x14ac:dyDescent="0.55000000000000004">
      <c r="U67" s="108"/>
      <c r="V67" s="109" t="s">
        <v>16</v>
      </c>
      <c r="W67" s="108"/>
      <c r="Y67" s="108"/>
      <c r="Z67" s="109" t="s">
        <v>16</v>
      </c>
      <c r="AA67" s="108"/>
    </row>
    <row r="68" spans="21:27" x14ac:dyDescent="0.55000000000000004">
      <c r="V68" s="108"/>
      <c r="W68" s="109"/>
      <c r="Z68" s="108"/>
      <c r="AA68" s="109"/>
    </row>
    <row r="69" spans="21:27" x14ac:dyDescent="0.55000000000000004">
      <c r="U69" s="83" t="s">
        <v>17</v>
      </c>
      <c r="V69" s="114" t="s">
        <v>176</v>
      </c>
      <c r="Y69" s="83" t="s">
        <v>17</v>
      </c>
      <c r="Z69" s="114" t="s">
        <v>176</v>
      </c>
    </row>
    <row r="70" spans="21:27" x14ac:dyDescent="0.55000000000000004">
      <c r="V70" s="114" t="str">
        <f>IF(AND(362&lt;=V66,V66&lt;=1261),"POSSIBLE","NOT POSSIBLE")</f>
        <v>NOT POSSIBLE</v>
      </c>
      <c r="Z70" s="114" t="str">
        <f>IF(AND(131&lt;=Z66,Z66&lt;=740),"POSSIBLE","NOT POSSIBLE")</f>
        <v>NOT POSSIBLE</v>
      </c>
    </row>
    <row r="71" spans="21:27" x14ac:dyDescent="0.55000000000000004">
      <c r="U71" s="108"/>
      <c r="V71" s="108"/>
      <c r="W71" s="108"/>
      <c r="Y71" s="108"/>
      <c r="Z71" s="108"/>
      <c r="AA71" s="108"/>
    </row>
    <row r="72" spans="21:27" x14ac:dyDescent="0.55000000000000004">
      <c r="U72" s="83" t="s">
        <v>21</v>
      </c>
      <c r="V72" s="45">
        <f>'6" Foam Chambers'!O16</f>
        <v>0</v>
      </c>
      <c r="W72" s="83" t="s">
        <v>12</v>
      </c>
      <c r="Y72" s="83" t="s">
        <v>21</v>
      </c>
      <c r="Z72" s="45">
        <f>'6" Foam Chambers'!O27</f>
        <v>0</v>
      </c>
      <c r="AA72" s="83" t="s">
        <v>12</v>
      </c>
    </row>
    <row r="73" spans="21:27" x14ac:dyDescent="0.55000000000000004">
      <c r="U73" s="108"/>
      <c r="V73" s="108"/>
      <c r="W73" s="108"/>
      <c r="Y73" s="108"/>
      <c r="Z73" s="108"/>
      <c r="AA73" s="108"/>
    </row>
    <row r="74" spans="21:27" x14ac:dyDescent="0.55000000000000004">
      <c r="U74" s="115"/>
      <c r="V74" s="115"/>
      <c r="W74" s="115"/>
      <c r="Y74" s="115"/>
      <c r="Z74" s="115"/>
      <c r="AA74" s="115"/>
    </row>
    <row r="75" spans="21:27" x14ac:dyDescent="0.55000000000000004">
      <c r="V75" s="109" t="s">
        <v>22</v>
      </c>
      <c r="W75" s="109"/>
      <c r="Z75" s="109" t="s">
        <v>22</v>
      </c>
      <c r="AA75" s="109"/>
    </row>
    <row r="76" spans="21:27" x14ac:dyDescent="0.55000000000000004">
      <c r="V76" s="114" t="s">
        <v>176</v>
      </c>
      <c r="Z76" s="114" t="s">
        <v>176</v>
      </c>
    </row>
    <row r="77" spans="21:27" x14ac:dyDescent="0.55000000000000004">
      <c r="U77" s="83" t="s">
        <v>23</v>
      </c>
      <c r="V77" s="117" t="str">
        <f>IF(V70="NOT POSSIBLE","NOT POSSIBLE",SQRT(V66/(29.8*0.615*SQRT(V72))))</f>
        <v>NOT POSSIBLE</v>
      </c>
      <c r="Y77" s="83" t="s">
        <v>23</v>
      </c>
      <c r="Z77" s="117" t="str">
        <f>IF(Z70="NOT POSSIBLE","NOT POSSIBLE",SQRT(Z66/(29.8*0.615*SQRT(Z72))))</f>
        <v>NOT POSSIBLE</v>
      </c>
    </row>
    <row r="78" spans="21:27" x14ac:dyDescent="0.55000000000000004">
      <c r="U78" s="83" t="s">
        <v>24</v>
      </c>
      <c r="V78" s="310" t="str">
        <f>IF(V70="NOT POSSIBLE","NOT POSSIBLE",IF(AND(V70="Possible",1.9&lt;=V77,V77&lt;=2.481),V77,"CHG PRESS OR GPM"))</f>
        <v>NOT POSSIBLE</v>
      </c>
      <c r="Y78" s="83" t="s">
        <v>24</v>
      </c>
      <c r="Z78" s="310" t="str">
        <f>IF(Z70="NOT POSSIBLE","NOT POSSIBLE",IF(AND(Z70="Possible",1.9&lt;=Z77,Z77&lt;=2.481),Z77,"CHG PRESS OR GPM"))</f>
        <v>NOT POSSIBLE</v>
      </c>
    </row>
    <row r="79" spans="21:27" x14ac:dyDescent="0.55000000000000004">
      <c r="U79" s="115"/>
      <c r="V79" s="310"/>
      <c r="Y79" s="115"/>
      <c r="Z79" s="310"/>
    </row>
    <row r="80" spans="21:27" x14ac:dyDescent="0.55000000000000004">
      <c r="U80" s="115"/>
      <c r="V80" s="310"/>
      <c r="Y80" s="115"/>
      <c r="Z80" s="310"/>
    </row>
  </sheetData>
  <sheetProtection algorithmName="SHA-512" hashValue="LUXzKHmTOT+5CYJyArI13ZYa3Vg1/KoVDufV0G3wcfBXvtt9L9m2jvlt95nBpoBP+luAH1jJ4zuZ6iFMfqKR1A==" saltValue="fQRl0QFekMBLuAxN8bNLzg==" spinCount="100000" sheet="1" selectLockedCells="1"/>
  <mergeCells count="119">
    <mergeCell ref="J11:K12"/>
    <mergeCell ref="C9:C10"/>
    <mergeCell ref="D9:D10"/>
    <mergeCell ref="E9:E10"/>
    <mergeCell ref="F9:F10"/>
    <mergeCell ref="J9:K10"/>
    <mergeCell ref="O11:O12"/>
    <mergeCell ref="P11:Q12"/>
    <mergeCell ref="C14:C15"/>
    <mergeCell ref="D14:D15"/>
    <mergeCell ref="E14:E15"/>
    <mergeCell ref="F14:F15"/>
    <mergeCell ref="J14:K15"/>
    <mergeCell ref="B2:Q2"/>
    <mergeCell ref="B4:K4"/>
    <mergeCell ref="B5:K5"/>
    <mergeCell ref="B6:F6"/>
    <mergeCell ref="H6:N6"/>
    <mergeCell ref="C8:D8"/>
    <mergeCell ref="J8:K8"/>
    <mergeCell ref="P8:Q8"/>
    <mergeCell ref="L9:L10"/>
    <mergeCell ref="M9:M10"/>
    <mergeCell ref="N9:N10"/>
    <mergeCell ref="O9:O10"/>
    <mergeCell ref="P9:Q10"/>
    <mergeCell ref="C11:C12"/>
    <mergeCell ref="D11:D12"/>
    <mergeCell ref="E11:E12"/>
    <mergeCell ref="F11:F12"/>
    <mergeCell ref="O16:O17"/>
    <mergeCell ref="P16:Q17"/>
    <mergeCell ref="C19:D19"/>
    <mergeCell ref="J19:K19"/>
    <mergeCell ref="P19:Q19"/>
    <mergeCell ref="L14:L15"/>
    <mergeCell ref="M14:M15"/>
    <mergeCell ref="N14:N15"/>
    <mergeCell ref="O14:O15"/>
    <mergeCell ref="P14:Q15"/>
    <mergeCell ref="C16:C17"/>
    <mergeCell ref="D16:D17"/>
    <mergeCell ref="E16:E17"/>
    <mergeCell ref="F16:F17"/>
    <mergeCell ref="J16:K17"/>
    <mergeCell ref="B20:B28"/>
    <mergeCell ref="C20:C21"/>
    <mergeCell ref="D20:D21"/>
    <mergeCell ref="E20:E21"/>
    <mergeCell ref="F20:F21"/>
    <mergeCell ref="J20:K21"/>
    <mergeCell ref="L16:L17"/>
    <mergeCell ref="M16:M17"/>
    <mergeCell ref="N16:N17"/>
    <mergeCell ref="B9:B17"/>
    <mergeCell ref="L20:L21"/>
    <mergeCell ref="M20:M21"/>
    <mergeCell ref="N20:N21"/>
    <mergeCell ref="C27:C28"/>
    <mergeCell ref="D27:D28"/>
    <mergeCell ref="E27:E28"/>
    <mergeCell ref="F27:F28"/>
    <mergeCell ref="J27:K28"/>
    <mergeCell ref="L27:L28"/>
    <mergeCell ref="M27:M28"/>
    <mergeCell ref="N27:N28"/>
    <mergeCell ref="L11:L12"/>
    <mergeCell ref="M11:M12"/>
    <mergeCell ref="N11:N12"/>
    <mergeCell ref="O20:O21"/>
    <mergeCell ref="P20:Q21"/>
    <mergeCell ref="C22:C23"/>
    <mergeCell ref="D22:D23"/>
    <mergeCell ref="E22:E23"/>
    <mergeCell ref="F22:F23"/>
    <mergeCell ref="J22:K23"/>
    <mergeCell ref="Z22:Z24"/>
    <mergeCell ref="C25:C26"/>
    <mergeCell ref="D25:D26"/>
    <mergeCell ref="E25:E26"/>
    <mergeCell ref="F25:F26"/>
    <mergeCell ref="J25:K26"/>
    <mergeCell ref="L25:L26"/>
    <mergeCell ref="M25:M26"/>
    <mergeCell ref="N25:N26"/>
    <mergeCell ref="O25:O26"/>
    <mergeCell ref="L22:L23"/>
    <mergeCell ref="M22:M23"/>
    <mergeCell ref="N22:N23"/>
    <mergeCell ref="O22:O23"/>
    <mergeCell ref="P22:Q23"/>
    <mergeCell ref="V22:V24"/>
    <mergeCell ref="P25:Q26"/>
    <mergeCell ref="O27:O28"/>
    <mergeCell ref="D36:H36"/>
    <mergeCell ref="P36:Q36"/>
    <mergeCell ref="D38:H38"/>
    <mergeCell ref="J38:L38"/>
    <mergeCell ref="M38:N38"/>
    <mergeCell ref="D39:H39"/>
    <mergeCell ref="J39:L39"/>
    <mergeCell ref="M39:N39"/>
    <mergeCell ref="P27:Q28"/>
    <mergeCell ref="C30:D30"/>
    <mergeCell ref="E30:I34"/>
    <mergeCell ref="J34:L34"/>
    <mergeCell ref="M34:N34"/>
    <mergeCell ref="J35:L35"/>
    <mergeCell ref="M35:N35"/>
    <mergeCell ref="V60:V62"/>
    <mergeCell ref="Z60:Z62"/>
    <mergeCell ref="V78:V80"/>
    <mergeCell ref="Z78:Z80"/>
    <mergeCell ref="B40:C40"/>
    <mergeCell ref="D40:H40"/>
    <mergeCell ref="P40:Q40"/>
    <mergeCell ref="D42:H42"/>
    <mergeCell ref="Z40:Z42"/>
    <mergeCell ref="V40:V42"/>
  </mergeCells>
  <printOptions horizontalCentered="1"/>
  <pageMargins left="0.25" right="0.25" top="0.25" bottom="0.25" header="0.3" footer="0.3"/>
  <pageSetup scale="75" orientation="landscape" r:id="rId1"/>
  <colBreaks count="1" manualBreakCount="1">
    <brk id="13"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t Branch" xr:uid="{3F319501-FEB9-4817-B0FE-FCD31C7555B2}">
          <x14:formula1>
            <xm:f>Branches!D6:D37</xm:f>
          </x14:formula1>
          <xm:sqref>P42:Q42</xm:sqref>
        </x14:dataValidation>
        <x14:dataValidation type="list" allowBlank="1" showInputMessage="1" showErrorMessage="1" promptTitle="Select Branch" xr:uid="{047AF076-CCDB-4636-B9E8-9DA736AC7466}">
          <x14:formula1>
            <xm:f>Branches!D1:D32</xm:f>
          </x14:formula1>
          <xm:sqref>P36:Q36 P40:Q41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DCD68-3395-43DA-88D5-31B238C6B6F9}">
  <dimension ref="A1:D88"/>
  <sheetViews>
    <sheetView topLeftCell="A27" workbookViewId="0">
      <selection activeCell="C29" sqref="C29"/>
    </sheetView>
  </sheetViews>
  <sheetFormatPr defaultRowHeight="14.4" x14ac:dyDescent="0.55000000000000004"/>
  <cols>
    <col min="1" max="1" width="2.68359375" bestFit="1" customWidth="1"/>
    <col min="2" max="2" width="47" bestFit="1" customWidth="1"/>
    <col min="3" max="3" width="11.578125" bestFit="1" customWidth="1"/>
  </cols>
  <sheetData>
    <row r="1" spans="1:4" x14ac:dyDescent="0.55000000000000004">
      <c r="A1" s="10">
        <v>1</v>
      </c>
      <c r="B1" s="11" t="s">
        <v>25</v>
      </c>
      <c r="C1" s="10" t="s">
        <v>26</v>
      </c>
      <c r="D1" t="s">
        <v>59</v>
      </c>
    </row>
    <row r="2" spans="1:4" x14ac:dyDescent="0.55000000000000004">
      <c r="A2" s="10">
        <v>2</v>
      </c>
      <c r="B2" s="11" t="s">
        <v>27</v>
      </c>
      <c r="C2" s="12" t="s">
        <v>28</v>
      </c>
    </row>
    <row r="3" spans="1:4" x14ac:dyDescent="0.55000000000000004">
      <c r="A3" s="10">
        <v>3</v>
      </c>
      <c r="B3" s="11" t="s">
        <v>29</v>
      </c>
      <c r="C3" s="12" t="s">
        <v>30</v>
      </c>
    </row>
    <row r="4" spans="1:4" x14ac:dyDescent="0.55000000000000004">
      <c r="A4" s="10">
        <v>4</v>
      </c>
      <c r="B4" s="11" t="s">
        <v>31</v>
      </c>
      <c r="C4" s="12" t="s">
        <v>32</v>
      </c>
    </row>
    <row r="5" spans="1:4" x14ac:dyDescent="0.55000000000000004">
      <c r="A5" s="10"/>
      <c r="B5" s="11"/>
      <c r="C5" s="10"/>
    </row>
    <row r="6" spans="1:4" x14ac:dyDescent="0.55000000000000004">
      <c r="A6" s="10">
        <v>5</v>
      </c>
      <c r="B6" s="11" t="s">
        <v>33</v>
      </c>
      <c r="C6" s="10" t="s">
        <v>34</v>
      </c>
    </row>
    <row r="7" spans="1:4" x14ac:dyDescent="0.55000000000000004">
      <c r="A7" s="10">
        <v>6</v>
      </c>
      <c r="B7" s="11" t="s">
        <v>35</v>
      </c>
      <c r="C7" s="12" t="s">
        <v>36</v>
      </c>
    </row>
    <row r="8" spans="1:4" x14ac:dyDescent="0.55000000000000004">
      <c r="A8" s="10">
        <v>7</v>
      </c>
      <c r="B8" s="11" t="s">
        <v>37</v>
      </c>
      <c r="C8" s="12" t="s">
        <v>38</v>
      </c>
    </row>
    <row r="9" spans="1:4" x14ac:dyDescent="0.55000000000000004">
      <c r="A9" s="10">
        <v>8</v>
      </c>
      <c r="B9" s="11" t="s">
        <v>39</v>
      </c>
      <c r="C9" s="12" t="s">
        <v>40</v>
      </c>
    </row>
    <row r="11" spans="1:4" x14ac:dyDescent="0.55000000000000004">
      <c r="A11" s="10">
        <v>9</v>
      </c>
      <c r="B11" s="13" t="s">
        <v>41</v>
      </c>
      <c r="C11" s="10" t="s">
        <v>42</v>
      </c>
    </row>
    <row r="12" spans="1:4" x14ac:dyDescent="0.55000000000000004">
      <c r="A12" s="10">
        <v>10</v>
      </c>
      <c r="B12" s="13" t="s">
        <v>43</v>
      </c>
      <c r="C12" s="12" t="s">
        <v>44</v>
      </c>
    </row>
    <row r="13" spans="1:4" x14ac:dyDescent="0.55000000000000004">
      <c r="A13" s="10">
        <v>11</v>
      </c>
      <c r="B13" s="13" t="s">
        <v>45</v>
      </c>
      <c r="C13" s="12" t="s">
        <v>46</v>
      </c>
    </row>
    <row r="14" spans="1:4" x14ac:dyDescent="0.55000000000000004">
      <c r="A14" s="10">
        <v>12</v>
      </c>
      <c r="B14" s="13" t="s">
        <v>47</v>
      </c>
      <c r="C14" s="12" t="s">
        <v>48</v>
      </c>
    </row>
    <row r="15" spans="1:4" x14ac:dyDescent="0.55000000000000004">
      <c r="A15" s="10"/>
    </row>
    <row r="16" spans="1:4" x14ac:dyDescent="0.55000000000000004">
      <c r="A16" s="10">
        <v>13</v>
      </c>
      <c r="B16" s="11" t="s">
        <v>49</v>
      </c>
      <c r="C16" s="10" t="s">
        <v>50</v>
      </c>
    </row>
    <row r="17" spans="1:3" x14ac:dyDescent="0.55000000000000004">
      <c r="A17" s="10">
        <v>14</v>
      </c>
      <c r="B17" s="11" t="s">
        <v>51</v>
      </c>
      <c r="C17" s="12" t="s">
        <v>52</v>
      </c>
    </row>
    <row r="18" spans="1:3" x14ac:dyDescent="0.55000000000000004">
      <c r="A18" s="10">
        <v>15</v>
      </c>
      <c r="B18" s="11" t="s">
        <v>53</v>
      </c>
      <c r="C18" s="12" t="s">
        <v>54</v>
      </c>
    </row>
    <row r="19" spans="1:3" x14ac:dyDescent="0.55000000000000004">
      <c r="A19" s="10">
        <v>16</v>
      </c>
      <c r="B19" s="11" t="s">
        <v>55</v>
      </c>
      <c r="C19" s="12" t="s">
        <v>56</v>
      </c>
    </row>
    <row r="22" spans="1:3" x14ac:dyDescent="0.55000000000000004">
      <c r="A22" s="10"/>
      <c r="B22" s="13" t="s">
        <v>62</v>
      </c>
      <c r="C22" s="10"/>
    </row>
    <row r="23" spans="1:3" x14ac:dyDescent="0.55000000000000004">
      <c r="A23" s="10">
        <v>1</v>
      </c>
      <c r="B23" s="13" t="s">
        <v>60</v>
      </c>
      <c r="C23" s="10" t="s">
        <v>61</v>
      </c>
    </row>
    <row r="24" spans="1:3" x14ac:dyDescent="0.55000000000000004">
      <c r="A24" s="10">
        <v>2</v>
      </c>
      <c r="B24" s="13" t="s">
        <v>63</v>
      </c>
      <c r="C24" s="10" t="s">
        <v>64</v>
      </c>
    </row>
    <row r="25" spans="1:3" x14ac:dyDescent="0.55000000000000004">
      <c r="A25" s="10">
        <v>3</v>
      </c>
      <c r="B25" s="13" t="s">
        <v>65</v>
      </c>
      <c r="C25" s="10" t="s">
        <v>66</v>
      </c>
    </row>
    <row r="26" spans="1:3" x14ac:dyDescent="0.55000000000000004">
      <c r="A26" s="10">
        <v>4</v>
      </c>
      <c r="B26" s="13" t="s">
        <v>67</v>
      </c>
      <c r="C26" s="10" t="s">
        <v>68</v>
      </c>
    </row>
    <row r="27" spans="1:3" x14ac:dyDescent="0.55000000000000004">
      <c r="A27" s="10"/>
      <c r="B27" s="13"/>
      <c r="C27" s="10"/>
    </row>
    <row r="28" spans="1:3" x14ac:dyDescent="0.55000000000000004">
      <c r="A28" s="10">
        <v>5</v>
      </c>
      <c r="B28" s="13" t="s">
        <v>69</v>
      </c>
      <c r="C28" s="10" t="s">
        <v>70</v>
      </c>
    </row>
    <row r="29" spans="1:3" x14ac:dyDescent="0.55000000000000004">
      <c r="A29" s="10">
        <v>6</v>
      </c>
      <c r="B29" s="13" t="s">
        <v>71</v>
      </c>
      <c r="C29" s="10" t="s">
        <v>72</v>
      </c>
    </row>
    <row r="30" spans="1:3" x14ac:dyDescent="0.55000000000000004">
      <c r="A30" s="10">
        <v>7</v>
      </c>
      <c r="B30" s="13" t="s">
        <v>73</v>
      </c>
      <c r="C30" s="10" t="s">
        <v>74</v>
      </c>
    </row>
    <row r="31" spans="1:3" x14ac:dyDescent="0.55000000000000004">
      <c r="A31" s="10">
        <v>8</v>
      </c>
      <c r="B31" s="13" t="s">
        <v>75</v>
      </c>
      <c r="C31" s="10" t="s">
        <v>76</v>
      </c>
    </row>
    <row r="32" spans="1:3" x14ac:dyDescent="0.55000000000000004">
      <c r="A32" s="10"/>
      <c r="B32" s="13"/>
      <c r="C32" s="10"/>
    </row>
    <row r="33" spans="1:3" x14ac:dyDescent="0.55000000000000004">
      <c r="A33" s="10">
        <v>9</v>
      </c>
      <c r="B33" s="13" t="s">
        <v>77</v>
      </c>
      <c r="C33" s="10" t="s">
        <v>78</v>
      </c>
    </row>
    <row r="34" spans="1:3" x14ac:dyDescent="0.55000000000000004">
      <c r="A34" s="10">
        <v>10</v>
      </c>
      <c r="B34" s="13" t="s">
        <v>79</v>
      </c>
      <c r="C34" s="10" t="s">
        <v>80</v>
      </c>
    </row>
    <row r="35" spans="1:3" x14ac:dyDescent="0.55000000000000004">
      <c r="A35" s="10">
        <v>11</v>
      </c>
      <c r="B35" s="13" t="s">
        <v>81</v>
      </c>
      <c r="C35" s="10" t="s">
        <v>82</v>
      </c>
    </row>
    <row r="36" spans="1:3" x14ac:dyDescent="0.55000000000000004">
      <c r="A36" s="10">
        <v>12</v>
      </c>
      <c r="B36" s="13" t="s">
        <v>83</v>
      </c>
      <c r="C36" s="10" t="s">
        <v>84</v>
      </c>
    </row>
    <row r="37" spans="1:3" x14ac:dyDescent="0.55000000000000004">
      <c r="A37" s="10"/>
      <c r="B37" s="13"/>
      <c r="C37" s="10"/>
    </row>
    <row r="38" spans="1:3" x14ac:dyDescent="0.55000000000000004">
      <c r="A38" s="10">
        <v>13</v>
      </c>
      <c r="B38" s="13" t="s">
        <v>85</v>
      </c>
      <c r="C38" s="10" t="s">
        <v>86</v>
      </c>
    </row>
    <row r="39" spans="1:3" x14ac:dyDescent="0.55000000000000004">
      <c r="A39" s="10">
        <v>14</v>
      </c>
      <c r="B39" s="13" t="s">
        <v>87</v>
      </c>
      <c r="C39" s="10" t="s">
        <v>88</v>
      </c>
    </row>
    <row r="40" spans="1:3" x14ac:dyDescent="0.55000000000000004">
      <c r="A40" s="10">
        <v>15</v>
      </c>
      <c r="B40" s="13" t="s">
        <v>89</v>
      </c>
      <c r="C40" s="10" t="s">
        <v>90</v>
      </c>
    </row>
    <row r="41" spans="1:3" x14ac:dyDescent="0.55000000000000004">
      <c r="A41" s="10">
        <v>16</v>
      </c>
      <c r="B41" s="13" t="s">
        <v>91</v>
      </c>
      <c r="C41" s="10" t="s">
        <v>92</v>
      </c>
    </row>
    <row r="42" spans="1:3" x14ac:dyDescent="0.55000000000000004">
      <c r="A42" s="10"/>
      <c r="B42" s="13"/>
      <c r="C42" s="10"/>
    </row>
    <row r="43" spans="1:3" x14ac:dyDescent="0.55000000000000004">
      <c r="A43" s="10"/>
      <c r="B43" s="13"/>
      <c r="C43" s="10"/>
    </row>
    <row r="44" spans="1:3" x14ac:dyDescent="0.55000000000000004">
      <c r="A44" s="10">
        <v>1</v>
      </c>
      <c r="B44" s="13" t="s">
        <v>93</v>
      </c>
      <c r="C44" s="10" t="s">
        <v>94</v>
      </c>
    </row>
    <row r="45" spans="1:3" x14ac:dyDescent="0.55000000000000004">
      <c r="A45" s="10">
        <v>2</v>
      </c>
      <c r="B45" s="13" t="s">
        <v>95</v>
      </c>
      <c r="C45" s="10" t="s">
        <v>96</v>
      </c>
    </row>
    <row r="46" spans="1:3" x14ac:dyDescent="0.55000000000000004">
      <c r="A46" s="10">
        <v>3</v>
      </c>
      <c r="B46" s="13" t="s">
        <v>97</v>
      </c>
      <c r="C46" s="10" t="s">
        <v>98</v>
      </c>
    </row>
    <row r="47" spans="1:3" x14ac:dyDescent="0.55000000000000004">
      <c r="A47" s="10">
        <v>4</v>
      </c>
      <c r="B47" s="13" t="s">
        <v>99</v>
      </c>
      <c r="C47" s="10" t="s">
        <v>100</v>
      </c>
    </row>
    <row r="48" spans="1:3" x14ac:dyDescent="0.55000000000000004">
      <c r="A48" s="10"/>
      <c r="B48" s="13"/>
      <c r="C48" s="10"/>
    </row>
    <row r="49" spans="1:3" x14ac:dyDescent="0.55000000000000004">
      <c r="A49" s="10">
        <v>5</v>
      </c>
      <c r="B49" s="13" t="s">
        <v>101</v>
      </c>
      <c r="C49" s="10" t="s">
        <v>102</v>
      </c>
    </row>
    <row r="50" spans="1:3" x14ac:dyDescent="0.55000000000000004">
      <c r="A50" s="10">
        <v>6</v>
      </c>
      <c r="B50" s="13" t="s">
        <v>103</v>
      </c>
      <c r="C50" s="10" t="s">
        <v>104</v>
      </c>
    </row>
    <row r="51" spans="1:3" x14ac:dyDescent="0.55000000000000004">
      <c r="A51" s="10">
        <v>7</v>
      </c>
      <c r="B51" s="13" t="s">
        <v>105</v>
      </c>
      <c r="C51" s="10" t="s">
        <v>106</v>
      </c>
    </row>
    <row r="52" spans="1:3" x14ac:dyDescent="0.55000000000000004">
      <c r="A52" s="10">
        <v>8</v>
      </c>
      <c r="B52" s="13" t="s">
        <v>107</v>
      </c>
      <c r="C52" s="10" t="s">
        <v>108</v>
      </c>
    </row>
    <row r="53" spans="1:3" x14ac:dyDescent="0.55000000000000004">
      <c r="A53" s="10"/>
      <c r="B53" s="13"/>
      <c r="C53" s="10"/>
    </row>
    <row r="54" spans="1:3" x14ac:dyDescent="0.55000000000000004">
      <c r="A54" s="10">
        <v>9</v>
      </c>
      <c r="B54" s="13" t="s">
        <v>109</v>
      </c>
      <c r="C54" s="10" t="s">
        <v>110</v>
      </c>
    </row>
    <row r="55" spans="1:3" x14ac:dyDescent="0.55000000000000004">
      <c r="A55" s="10">
        <v>10</v>
      </c>
      <c r="B55" s="13" t="s">
        <v>111</v>
      </c>
      <c r="C55" s="10" t="s">
        <v>112</v>
      </c>
    </row>
    <row r="56" spans="1:3" x14ac:dyDescent="0.55000000000000004">
      <c r="A56" s="10">
        <v>11</v>
      </c>
      <c r="B56" s="13" t="s">
        <v>113</v>
      </c>
      <c r="C56" s="10" t="s">
        <v>114</v>
      </c>
    </row>
    <row r="57" spans="1:3" x14ac:dyDescent="0.55000000000000004">
      <c r="A57" s="10">
        <v>12</v>
      </c>
      <c r="B57" s="13" t="s">
        <v>115</v>
      </c>
      <c r="C57" s="10" t="s">
        <v>116</v>
      </c>
    </row>
    <row r="58" spans="1:3" x14ac:dyDescent="0.55000000000000004">
      <c r="A58" s="10"/>
      <c r="B58" s="13"/>
      <c r="C58" s="10"/>
    </row>
    <row r="59" spans="1:3" x14ac:dyDescent="0.55000000000000004">
      <c r="A59" s="10">
        <v>13</v>
      </c>
      <c r="B59" s="13" t="s">
        <v>117</v>
      </c>
      <c r="C59" s="10" t="s">
        <v>118</v>
      </c>
    </row>
    <row r="60" spans="1:3" x14ac:dyDescent="0.55000000000000004">
      <c r="A60" s="10">
        <v>14</v>
      </c>
      <c r="B60" s="13" t="s">
        <v>119</v>
      </c>
      <c r="C60" s="10" t="s">
        <v>120</v>
      </c>
    </row>
    <row r="61" spans="1:3" x14ac:dyDescent="0.55000000000000004">
      <c r="A61" s="10">
        <v>15</v>
      </c>
      <c r="B61" s="13" t="s">
        <v>121</v>
      </c>
      <c r="C61" s="10" t="s">
        <v>122</v>
      </c>
    </row>
    <row r="62" spans="1:3" x14ac:dyDescent="0.55000000000000004">
      <c r="A62" s="10">
        <v>16</v>
      </c>
      <c r="B62" s="13" t="s">
        <v>123</v>
      </c>
      <c r="C62" s="10" t="s">
        <v>124</v>
      </c>
    </row>
    <row r="63" spans="1:3" x14ac:dyDescent="0.55000000000000004">
      <c r="A63" s="10"/>
      <c r="B63" s="13"/>
      <c r="C63" s="10"/>
    </row>
    <row r="64" spans="1:3" x14ac:dyDescent="0.55000000000000004">
      <c r="A64" s="10"/>
      <c r="B64" s="13"/>
      <c r="C64" s="10"/>
    </row>
    <row r="65" spans="1:3" x14ac:dyDescent="0.55000000000000004">
      <c r="A65" s="10"/>
      <c r="B65" s="13" t="s">
        <v>125</v>
      </c>
      <c r="C65" s="10"/>
    </row>
    <row r="66" spans="1:3" x14ac:dyDescent="0.55000000000000004">
      <c r="A66" s="10">
        <v>1</v>
      </c>
      <c r="B66" s="13" t="s">
        <v>126</v>
      </c>
      <c r="C66" s="10" t="s">
        <v>127</v>
      </c>
    </row>
    <row r="67" spans="1:3" x14ac:dyDescent="0.55000000000000004">
      <c r="A67" s="10">
        <v>2</v>
      </c>
      <c r="B67" s="13" t="s">
        <v>128</v>
      </c>
      <c r="C67" s="10" t="s">
        <v>129</v>
      </c>
    </row>
    <row r="68" spans="1:3" x14ac:dyDescent="0.55000000000000004">
      <c r="A68" s="10"/>
      <c r="B68" s="13"/>
      <c r="C68" s="10"/>
    </row>
    <row r="69" spans="1:3" x14ac:dyDescent="0.55000000000000004">
      <c r="A69" s="10">
        <v>3</v>
      </c>
      <c r="B69" s="13" t="s">
        <v>130</v>
      </c>
      <c r="C69" s="10" t="s">
        <v>131</v>
      </c>
    </row>
    <row r="70" spans="1:3" x14ac:dyDescent="0.55000000000000004">
      <c r="A70" s="10">
        <v>4</v>
      </c>
      <c r="B70" s="13" t="s">
        <v>132</v>
      </c>
      <c r="C70" s="10" t="s">
        <v>133</v>
      </c>
    </row>
    <row r="71" spans="1:3" x14ac:dyDescent="0.55000000000000004">
      <c r="A71" s="10"/>
      <c r="B71" s="13"/>
      <c r="C71" s="10"/>
    </row>
    <row r="72" spans="1:3" x14ac:dyDescent="0.55000000000000004">
      <c r="A72" s="10">
        <v>5</v>
      </c>
      <c r="B72" s="13" t="s">
        <v>134</v>
      </c>
      <c r="C72" s="10" t="s">
        <v>135</v>
      </c>
    </row>
    <row r="73" spans="1:3" x14ac:dyDescent="0.55000000000000004">
      <c r="A73" s="10">
        <v>6</v>
      </c>
      <c r="B73" s="13" t="s">
        <v>136</v>
      </c>
      <c r="C73" s="10" t="s">
        <v>137</v>
      </c>
    </row>
    <row r="74" spans="1:3" x14ac:dyDescent="0.55000000000000004">
      <c r="A74" s="10"/>
      <c r="B74" s="13"/>
      <c r="C74" s="10"/>
    </row>
    <row r="75" spans="1:3" x14ac:dyDescent="0.55000000000000004">
      <c r="A75" s="10">
        <v>7</v>
      </c>
      <c r="B75" s="13" t="s">
        <v>138</v>
      </c>
      <c r="C75" s="10" t="s">
        <v>139</v>
      </c>
    </row>
    <row r="76" spans="1:3" x14ac:dyDescent="0.55000000000000004">
      <c r="A76" s="10">
        <v>8</v>
      </c>
      <c r="B76" s="13" t="s">
        <v>140</v>
      </c>
      <c r="C76" s="10" t="s">
        <v>141</v>
      </c>
    </row>
    <row r="77" spans="1:3" x14ac:dyDescent="0.55000000000000004">
      <c r="A77" s="10"/>
      <c r="B77" s="13"/>
      <c r="C77" s="10"/>
    </row>
    <row r="78" spans="1:3" x14ac:dyDescent="0.55000000000000004">
      <c r="A78" s="10">
        <v>9</v>
      </c>
      <c r="B78" s="13" t="s">
        <v>142</v>
      </c>
      <c r="C78" s="10" t="s">
        <v>143</v>
      </c>
    </row>
    <row r="79" spans="1:3" x14ac:dyDescent="0.55000000000000004">
      <c r="A79" s="10">
        <v>10</v>
      </c>
      <c r="B79" s="13" t="s">
        <v>144</v>
      </c>
      <c r="C79" s="10" t="s">
        <v>145</v>
      </c>
    </row>
    <row r="80" spans="1:3" x14ac:dyDescent="0.55000000000000004">
      <c r="A80" s="10"/>
      <c r="B80" s="13"/>
      <c r="C80" s="10"/>
    </row>
    <row r="81" spans="1:3" x14ac:dyDescent="0.55000000000000004">
      <c r="A81" s="10">
        <v>11</v>
      </c>
      <c r="B81" s="13" t="s">
        <v>146</v>
      </c>
      <c r="C81" s="10" t="s">
        <v>147</v>
      </c>
    </row>
    <row r="82" spans="1:3" x14ac:dyDescent="0.55000000000000004">
      <c r="A82" s="10">
        <v>12</v>
      </c>
      <c r="B82" s="13" t="s">
        <v>148</v>
      </c>
      <c r="C82" s="10" t="s">
        <v>149</v>
      </c>
    </row>
    <row r="83" spans="1:3" x14ac:dyDescent="0.55000000000000004">
      <c r="A83" s="10"/>
      <c r="B83" s="13"/>
      <c r="C83" s="10"/>
    </row>
    <row r="84" spans="1:3" x14ac:dyDescent="0.55000000000000004">
      <c r="A84" s="10">
        <v>13</v>
      </c>
      <c r="B84" s="13" t="s">
        <v>150</v>
      </c>
      <c r="C84" s="10" t="s">
        <v>151</v>
      </c>
    </row>
    <row r="85" spans="1:3" x14ac:dyDescent="0.55000000000000004">
      <c r="A85" s="10">
        <v>14</v>
      </c>
      <c r="B85" s="13" t="s">
        <v>152</v>
      </c>
      <c r="C85" s="10" t="s">
        <v>153</v>
      </c>
    </row>
    <row r="86" spans="1:3" x14ac:dyDescent="0.55000000000000004">
      <c r="A86" s="10"/>
      <c r="B86" s="13"/>
      <c r="C86" s="10"/>
    </row>
    <row r="87" spans="1:3" x14ac:dyDescent="0.55000000000000004">
      <c r="A87" s="10">
        <v>15</v>
      </c>
      <c r="B87" s="13" t="s">
        <v>154</v>
      </c>
      <c r="C87" s="10" t="s">
        <v>155</v>
      </c>
    </row>
    <row r="88" spans="1:3" x14ac:dyDescent="0.55000000000000004">
      <c r="A88" s="10">
        <v>16</v>
      </c>
      <c r="B88" s="13" t="s">
        <v>156</v>
      </c>
      <c r="C88" s="10" t="s">
        <v>157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27155-406A-49C6-B989-D90F069A8CF7}">
  <sheetPr>
    <pageSetUpPr fitToPage="1"/>
  </sheetPr>
  <dimension ref="A1:Y78"/>
  <sheetViews>
    <sheetView topLeftCell="K4" workbookViewId="0">
      <selection activeCell="A91" sqref="A91"/>
    </sheetView>
  </sheetViews>
  <sheetFormatPr defaultRowHeight="15.6" x14ac:dyDescent="0.6"/>
  <cols>
    <col min="1" max="1" width="27" customWidth="1"/>
    <col min="2" max="4" width="19.68359375" customWidth="1"/>
    <col min="5" max="5" width="19.578125" customWidth="1"/>
    <col min="17" max="17" width="9.15625" style="46"/>
    <col min="21" max="21" width="30" customWidth="1"/>
    <col min="22" max="25" width="19.578125" customWidth="1"/>
  </cols>
  <sheetData>
    <row r="1" spans="1:25" x14ac:dyDescent="0.6">
      <c r="A1" s="9" t="s">
        <v>14</v>
      </c>
      <c r="B1" s="9"/>
      <c r="C1" s="9"/>
      <c r="D1" s="9"/>
      <c r="E1" s="9"/>
    </row>
    <row r="2" spans="1:25" x14ac:dyDescent="0.6">
      <c r="A2" t="s">
        <v>15</v>
      </c>
      <c r="B2" s="4">
        <f>'2.5" Foam Chambers'!N9</f>
        <v>0</v>
      </c>
      <c r="C2" t="s">
        <v>11</v>
      </c>
    </row>
    <row r="3" spans="1:25" x14ac:dyDescent="0.6">
      <c r="A3" s="5"/>
      <c r="B3" s="351" t="s">
        <v>16</v>
      </c>
      <c r="C3" s="351"/>
      <c r="D3" s="351"/>
      <c r="E3" s="351"/>
    </row>
    <row r="4" spans="1:25" x14ac:dyDescent="0.6">
      <c r="B4" s="5"/>
      <c r="C4" s="6"/>
      <c r="D4" s="6"/>
      <c r="E4" s="6"/>
    </row>
    <row r="5" spans="1:25" x14ac:dyDescent="0.6">
      <c r="A5" t="s">
        <v>17</v>
      </c>
      <c r="B5" s="7" t="s">
        <v>18</v>
      </c>
      <c r="C5" s="7" t="s">
        <v>2</v>
      </c>
      <c r="D5" s="7" t="s">
        <v>19</v>
      </c>
      <c r="E5" s="7" t="s">
        <v>20</v>
      </c>
    </row>
    <row r="6" spans="1:25" x14ac:dyDescent="0.6">
      <c r="B6" s="7" t="str">
        <f>IF(AND(6&lt;=B2,B2&lt;=83),"POSSIBLE","NOT POSSIBLE")</f>
        <v>NOT POSSIBLE</v>
      </c>
      <c r="C6" s="7" t="str">
        <f>IF(AND(6&lt;=B2,B2&lt;=83),"POSSIBLE","NOT POSSIBLE")</f>
        <v>NOT POSSIBLE</v>
      </c>
      <c r="D6" s="7" t="str">
        <f>IF(AND(6&lt;=B2,B2&lt;=83),"POSSIBLE","NOT POSSIBLE")</f>
        <v>NOT POSSIBLE</v>
      </c>
      <c r="E6" s="7" t="str">
        <f>IF(AND(6&lt;=B2,B2&lt;=83),"POSSIBLE","NOT POSSIBLE")</f>
        <v>NOT POSSIBLE</v>
      </c>
    </row>
    <row r="7" spans="1:25" x14ac:dyDescent="0.6">
      <c r="A7" s="5"/>
      <c r="B7" s="5"/>
      <c r="C7" s="5"/>
      <c r="D7" s="5"/>
      <c r="E7" s="3"/>
    </row>
    <row r="8" spans="1:25" x14ac:dyDescent="0.6">
      <c r="A8" t="s">
        <v>21</v>
      </c>
      <c r="B8" s="16">
        <f>'2.5" Foam Chambers'!O9</f>
        <v>0</v>
      </c>
      <c r="C8" t="s">
        <v>12</v>
      </c>
      <c r="D8" s="3"/>
      <c r="E8" s="3"/>
    </row>
    <row r="9" spans="1:25" x14ac:dyDescent="0.6">
      <c r="A9" s="5"/>
      <c r="B9" s="5"/>
      <c r="C9" s="5"/>
      <c r="D9" s="5"/>
      <c r="E9" s="5"/>
      <c r="Q9" s="46" t="s">
        <v>177</v>
      </c>
      <c r="U9" s="9" t="s">
        <v>14</v>
      </c>
      <c r="V9" s="9"/>
      <c r="W9" s="9"/>
      <c r="X9" s="9"/>
      <c r="Y9" s="9"/>
    </row>
    <row r="10" spans="1:25" x14ac:dyDescent="0.6">
      <c r="A10" s="2"/>
      <c r="B10" s="2"/>
      <c r="C10" s="2"/>
      <c r="D10" s="2"/>
      <c r="E10" s="2"/>
      <c r="U10" t="s">
        <v>182</v>
      </c>
      <c r="V10" s="44">
        <f>'3" Foam Chambers'!N9</f>
        <v>0</v>
      </c>
      <c r="W10" t="s">
        <v>11</v>
      </c>
    </row>
    <row r="11" spans="1:25" x14ac:dyDescent="0.6">
      <c r="B11" s="352" t="s">
        <v>22</v>
      </c>
      <c r="C11" s="352"/>
      <c r="D11" s="352"/>
      <c r="E11" s="352"/>
      <c r="U11" s="5"/>
      <c r="V11" s="6" t="s">
        <v>16</v>
      </c>
      <c r="W11" s="5"/>
    </row>
    <row r="12" spans="1:25" x14ac:dyDescent="0.6">
      <c r="B12" s="7" t="s">
        <v>18</v>
      </c>
      <c r="C12" s="7" t="s">
        <v>2</v>
      </c>
      <c r="D12" s="7" t="s">
        <v>19</v>
      </c>
      <c r="E12" s="7" t="s">
        <v>20</v>
      </c>
      <c r="V12" s="5"/>
      <c r="W12" s="6"/>
      <c r="X12" s="6"/>
      <c r="Y12" s="6"/>
    </row>
    <row r="13" spans="1:25" x14ac:dyDescent="0.6">
      <c r="A13" t="s">
        <v>23</v>
      </c>
      <c r="B13" s="8" t="str">
        <f>IF(B6="NOT POSSIBLE","NOT POSSIBLE",SQRT(B2/(29.8*0.615*SQRT(B8))))</f>
        <v>NOT POSSIBLE</v>
      </c>
      <c r="C13" s="8" t="str">
        <f>IF(V14="NOT POSSIBLE","NOT POSSIBLE",SQRT(B2/(29.8*0.615*SQRT(B8))))</f>
        <v>NOT POSSIBLE</v>
      </c>
      <c r="D13" s="8" t="str">
        <f>IF(D6="NOT POSSIBLE","NOT POSSIBLE",SQRT(B2/(29.8*0.615*SQRT(B8))))</f>
        <v>NOT POSSIBLE</v>
      </c>
      <c r="E13" s="8" t="str">
        <f>IF(E6="NOT POSSIBLE","NOT POSSIBLE",SQRT(B2/(29.8*0.615*SQRT(B8))))</f>
        <v>NOT POSSIBLE</v>
      </c>
      <c r="U13" t="s">
        <v>17</v>
      </c>
      <c r="V13" s="7" t="s">
        <v>2</v>
      </c>
      <c r="W13" s="7" t="s">
        <v>19</v>
      </c>
      <c r="X13" s="7" t="s">
        <v>20</v>
      </c>
      <c r="Y13" s="7" t="s">
        <v>176</v>
      </c>
    </row>
    <row r="14" spans="1:25" x14ac:dyDescent="0.6">
      <c r="A14" t="s">
        <v>24</v>
      </c>
      <c r="B14" s="353" t="str">
        <f>IF(B6="NOT POSSIBLE","NOT POSSIBLE",IF(AND(B6="Possible",0.25&lt;=V13,V13&lt;=0.635),V13,"CHG PRESS OR GPM"))</f>
        <v>NOT POSSIBLE</v>
      </c>
      <c r="C14" s="355" t="str">
        <f>IF(C6="NOT POSSIBLE","NOT POSSIBLE",IF(AND(C6="Possible",0.51&lt;=C13,C13&lt;=1.05),C13,"CHG PRESS OR GP"))</f>
        <v>NOT POSSIBLE</v>
      </c>
      <c r="D14" s="355" t="str">
        <f>IF(D6="NOT POSSIBLE","NOT POSSIBLE",IF(AND(D6="Possible",0.906&lt;=D13,D13&lt;=1.531),D13,"CHG PRESS OR GPM"))</f>
        <v>NOT POSSIBLE</v>
      </c>
      <c r="E14" s="355" t="str">
        <f>IF(E6="NOT POSSIBLE","NOT POSSIBLE",IF(AND(E6="Possible",1.142&lt;=E13,E13&lt;=1.9),E13,"CHANGE PRESSURE"))</f>
        <v>NOT POSSIBLE</v>
      </c>
      <c r="V14" s="7" t="str">
        <f>IF(AND(36&lt;=V10,V10&lt;=226),"POSSIBLE","NOT POSSIBLE")</f>
        <v>NOT POSSIBLE</v>
      </c>
      <c r="W14" s="7" t="str">
        <f>IF(AND(82&lt;=V10,V10&lt;=480),"POSSIBLE","NOT POSSIBLE")</f>
        <v>NOT POSSIBLE</v>
      </c>
      <c r="X14" s="7" t="str">
        <f>IF(AND(131&lt;=V10,V10&lt;=740),"POSSIBLE","NOT POSSIBLE")</f>
        <v>NOT POSSIBLE</v>
      </c>
      <c r="Y14" s="7" t="str">
        <f>IF(AND(362&lt;=V10,V10&lt;=1261),"POSSIBLE","NOT POSSIBLE")</f>
        <v>NOT POSSIBLE</v>
      </c>
    </row>
    <row r="15" spans="1:25" x14ac:dyDescent="0.6">
      <c r="A15" s="2"/>
      <c r="B15" s="354"/>
      <c r="C15" s="356"/>
      <c r="D15" s="356"/>
      <c r="E15" s="356"/>
      <c r="U15" s="5"/>
      <c r="V15" s="5"/>
      <c r="W15" s="5"/>
      <c r="X15" s="5"/>
      <c r="Y15" s="3"/>
    </row>
    <row r="16" spans="1:25" x14ac:dyDescent="0.6">
      <c r="A16" s="2"/>
      <c r="B16" s="354"/>
      <c r="C16" s="356"/>
      <c r="D16" s="356"/>
      <c r="E16" s="356"/>
      <c r="U16" t="s">
        <v>21</v>
      </c>
      <c r="V16" s="45">
        <f>'3" Foam Chambers'!O9</f>
        <v>0</v>
      </c>
      <c r="W16" t="s">
        <v>12</v>
      </c>
      <c r="X16" s="3"/>
      <c r="Y16" s="3"/>
    </row>
    <row r="17" spans="17:25" x14ac:dyDescent="0.6">
      <c r="U17" s="5"/>
      <c r="V17" s="5"/>
      <c r="W17" s="5"/>
      <c r="X17" s="5"/>
      <c r="Y17" s="5"/>
    </row>
    <row r="18" spans="17:25" x14ac:dyDescent="0.6">
      <c r="U18" s="2"/>
      <c r="V18" s="2"/>
      <c r="W18" s="2"/>
      <c r="X18" s="2"/>
      <c r="Y18" s="2"/>
    </row>
    <row r="19" spans="17:25" x14ac:dyDescent="0.6">
      <c r="V19" s="6" t="s">
        <v>22</v>
      </c>
      <c r="W19" s="6"/>
      <c r="X19" s="6"/>
      <c r="Y19" s="6"/>
    </row>
    <row r="20" spans="17:25" x14ac:dyDescent="0.6">
      <c r="V20" s="7" t="s">
        <v>2</v>
      </c>
      <c r="W20" s="7" t="s">
        <v>19</v>
      </c>
      <c r="X20" s="7" t="s">
        <v>20</v>
      </c>
      <c r="Y20" s="7" t="s">
        <v>176</v>
      </c>
    </row>
    <row r="21" spans="17:25" x14ac:dyDescent="0.6">
      <c r="U21" t="s">
        <v>23</v>
      </c>
      <c r="V21" s="8" t="str">
        <f>IF(V14="NOT POSSIBLE","NOT POSSIBLE",SQRT(V10/(29.8*0.615*SQRT(V16))))</f>
        <v>NOT POSSIBLE</v>
      </c>
      <c r="W21" s="8" t="str">
        <f>IF(W14="NOT POSSIBLE","NOT POSSIBLE",SQRT(V10/(29.8*0.615*SQRT(V16))))</f>
        <v>NOT POSSIBLE</v>
      </c>
      <c r="X21" s="8" t="str">
        <f>IF(X14="NOT POSSIBLE","NOT POSSIBLE",SQRT(V10/(29.8*0.615*SQRT(V16))))</f>
        <v>NOT POSSIBLE</v>
      </c>
      <c r="Y21" s="43" t="str">
        <f>IF(Y14="NOT POSSIBLE","NOT POSSIBLE",SQRT(V10/(29.8*0.615*SQRT(V16))))</f>
        <v>NOT POSSIBLE</v>
      </c>
    </row>
    <row r="22" spans="17:25" x14ac:dyDescent="0.6">
      <c r="U22" t="s">
        <v>24</v>
      </c>
      <c r="V22" s="243" t="str">
        <f>IF(V14="NOT POSSIBLE","NOT POSSIBLE",IF(AND(V14="Possible",0.6&lt;=V21,V21&lt;=1.05),V21,"CHG PRESS OR GPM"))</f>
        <v>NOT POSSIBLE</v>
      </c>
      <c r="W22" s="243" t="str">
        <f>IF(W14="NOT POSSIBLE","NOT POSSIBLE",IF(AND(W14="Possible",0.906&lt;=W21,W21&lt;=1.531),W21,"CHG PRESS OR GPM"))</f>
        <v>NOT POSSIBLE</v>
      </c>
      <c r="X22" s="243" t="str">
        <f>IF(X14="NOT POSSIBLE","NOT POSSIBLE",IF(AND(X14="Possible",1.142&lt;=X21,X21&lt;=1.9),X21,"CHG PRESS OR GPM"))</f>
        <v>NOT POSSIBLE</v>
      </c>
      <c r="Y22" s="243" t="str">
        <f>IF(Y14="NOT POSSIBLE","NOT POSSIBLE",IF(AND(Y14="Possible",1.9&lt;=Y21,Y21&lt;=2.481),Y21,"CHG PRESS OR GPM"))</f>
        <v>NOT POSSIBLE</v>
      </c>
    </row>
    <row r="23" spans="17:25" x14ac:dyDescent="0.6">
      <c r="U23" s="2"/>
      <c r="V23" s="243"/>
      <c r="W23" s="243"/>
      <c r="X23" s="243"/>
      <c r="Y23" s="243"/>
    </row>
    <row r="24" spans="17:25" x14ac:dyDescent="0.6">
      <c r="U24" s="2"/>
      <c r="V24" s="243"/>
      <c r="W24" s="243"/>
      <c r="X24" s="243"/>
      <c r="Y24" s="243"/>
    </row>
    <row r="27" spans="17:25" x14ac:dyDescent="0.6">
      <c r="Q27" s="46" t="s">
        <v>178</v>
      </c>
      <c r="U27" s="9" t="s">
        <v>14</v>
      </c>
      <c r="V27" s="9"/>
      <c r="W27" s="9"/>
      <c r="X27" s="9"/>
      <c r="Y27" s="9"/>
    </row>
    <row r="28" spans="17:25" x14ac:dyDescent="0.6">
      <c r="U28" t="s">
        <v>182</v>
      </c>
      <c r="V28" s="44">
        <f>'3" Foam Chambers'!N11</f>
        <v>0</v>
      </c>
      <c r="W28" t="s">
        <v>11</v>
      </c>
    </row>
    <row r="29" spans="17:25" x14ac:dyDescent="0.6">
      <c r="U29" s="5"/>
      <c r="V29" s="6" t="s">
        <v>16</v>
      </c>
      <c r="W29" s="5"/>
    </row>
    <row r="30" spans="17:25" x14ac:dyDescent="0.6">
      <c r="V30" s="5"/>
      <c r="W30" s="6"/>
      <c r="X30" s="6"/>
      <c r="Y30" s="6"/>
    </row>
    <row r="31" spans="17:25" x14ac:dyDescent="0.6">
      <c r="U31" t="s">
        <v>17</v>
      </c>
      <c r="V31" s="7" t="s">
        <v>2</v>
      </c>
      <c r="W31" s="7" t="s">
        <v>19</v>
      </c>
      <c r="X31" s="7" t="s">
        <v>20</v>
      </c>
      <c r="Y31" s="7" t="s">
        <v>176</v>
      </c>
    </row>
    <row r="32" spans="17:25" x14ac:dyDescent="0.6">
      <c r="V32" s="7" t="str">
        <f>IF(AND(36&lt;=V28,V28&lt;=226),"POSSIBLE","NOT POSSIBLE")</f>
        <v>NOT POSSIBLE</v>
      </c>
      <c r="W32" s="7" t="str">
        <f>IF(AND(82&lt;=V28,V28&lt;=480),"POSSIBLE","NOT POSSIBLE")</f>
        <v>NOT POSSIBLE</v>
      </c>
      <c r="X32" s="7" t="str">
        <f>IF(AND(131&lt;=V28,V28&lt;=740),"POSSIBLE","NOT POSSIBLE")</f>
        <v>NOT POSSIBLE</v>
      </c>
      <c r="Y32" s="7" t="str">
        <f>IF(AND(362&lt;=V28,V28&lt;=1261),"POSSIBLE","NOT POSSIBLE")</f>
        <v>NOT POSSIBLE</v>
      </c>
    </row>
    <row r="33" spans="17:25" x14ac:dyDescent="0.6">
      <c r="U33" s="5"/>
      <c r="V33" s="5"/>
      <c r="W33" s="5"/>
      <c r="X33" s="5"/>
      <c r="Y33" s="3"/>
    </row>
    <row r="34" spans="17:25" x14ac:dyDescent="0.6">
      <c r="U34" t="s">
        <v>21</v>
      </c>
      <c r="V34" s="45">
        <f>'3" Foam Chambers'!O11</f>
        <v>0</v>
      </c>
      <c r="W34" t="s">
        <v>12</v>
      </c>
      <c r="X34" s="3"/>
      <c r="Y34" s="3"/>
    </row>
    <row r="35" spans="17:25" x14ac:dyDescent="0.6">
      <c r="U35" s="5"/>
      <c r="V35" s="5"/>
      <c r="W35" s="5"/>
      <c r="X35" s="5"/>
      <c r="Y35" s="5"/>
    </row>
    <row r="36" spans="17:25" x14ac:dyDescent="0.6">
      <c r="U36" s="2"/>
      <c r="V36" s="2"/>
      <c r="W36" s="2"/>
      <c r="X36" s="2"/>
      <c r="Y36" s="2"/>
    </row>
    <row r="37" spans="17:25" x14ac:dyDescent="0.6">
      <c r="V37" s="6" t="s">
        <v>22</v>
      </c>
      <c r="W37" s="6"/>
      <c r="X37" s="6"/>
      <c r="Y37" s="6"/>
    </row>
    <row r="38" spans="17:25" x14ac:dyDescent="0.6">
      <c r="V38" s="7" t="s">
        <v>2</v>
      </c>
      <c r="W38" s="7" t="s">
        <v>19</v>
      </c>
      <c r="X38" s="7" t="s">
        <v>20</v>
      </c>
      <c r="Y38" s="7" t="s">
        <v>176</v>
      </c>
    </row>
    <row r="39" spans="17:25" x14ac:dyDescent="0.6">
      <c r="U39" t="s">
        <v>23</v>
      </c>
      <c r="V39" s="8" t="str">
        <f>IF(V32="NOT POSSIBLE","NOT POSSIBLE",SQRT(V28/(29.8*0.615*SQRT(V34))))</f>
        <v>NOT POSSIBLE</v>
      </c>
      <c r="W39" s="8" t="str">
        <f>IF(W32="NOT POSSIBLE","NOT POSSIBLE",SQRT(V28/(29.8*0.615*SQRT(V34))))</f>
        <v>NOT POSSIBLE</v>
      </c>
      <c r="X39" s="8" t="str">
        <f>IF(X32="NOT POSSIBLE","NOT POSSIBLE",SQRT(V28/(29.8*0.615*SQRT(V34))))</f>
        <v>NOT POSSIBLE</v>
      </c>
      <c r="Y39" s="8" t="str">
        <f>IF(Y32="NOT POSSIBLE","NOT POSSIBLE",SQRT(V28/(29.8*0.615*SQRT(V34))))</f>
        <v>NOT POSSIBLE</v>
      </c>
    </row>
    <row r="40" spans="17:25" x14ac:dyDescent="0.6">
      <c r="U40" t="s">
        <v>24</v>
      </c>
      <c r="V40" s="243" t="str">
        <f>IF(V32="NOT POSSIBLE","NOT POSSIBLE",IF(AND(V32="Possible",0.6&lt;=V39,V39&lt;=1.05),V39,"CHG PRESS OR GPM"))</f>
        <v>NOT POSSIBLE</v>
      </c>
      <c r="W40" s="243" t="str">
        <f>IF(W32="NOT POSSIBLE","NOT POSSIBLE",IF(AND(W32="Possible",0.906&lt;=W39,W39&lt;=1.531),W39,"CHG PRESS OR GPM"))</f>
        <v>NOT POSSIBLE</v>
      </c>
      <c r="X40" s="243" t="str">
        <f>IF(X32="NOT POSSIBLE","NOT POSSIBLE",IF(AND(X32="Possible",1.142&lt;=X39,X39&lt;=1.9),X39,"CHG PRESS OR GPM"))</f>
        <v>NOT POSSIBLE</v>
      </c>
      <c r="Y40" s="243" t="str">
        <f>IF(Y32="NOT POSSIBLE","NOT POSSIBLE",IF(AND(Y32="Possible",1.9&lt;=Y39,Y39&lt;=2.481),Y39,"CHG PRESS OR GPM"))</f>
        <v>NOT POSSIBLE</v>
      </c>
    </row>
    <row r="41" spans="17:25" x14ac:dyDescent="0.6">
      <c r="U41" s="2"/>
      <c r="V41" s="243"/>
      <c r="W41" s="243"/>
      <c r="X41" s="243"/>
      <c r="Y41" s="243"/>
    </row>
    <row r="42" spans="17:25" x14ac:dyDescent="0.6">
      <c r="U42" s="2"/>
      <c r="V42" s="243"/>
      <c r="W42" s="243"/>
      <c r="X42" s="243"/>
      <c r="Y42" s="243"/>
    </row>
    <row r="45" spans="17:25" x14ac:dyDescent="0.6">
      <c r="Q45" s="46" t="s">
        <v>177</v>
      </c>
      <c r="U45" s="9" t="s">
        <v>14</v>
      </c>
    </row>
    <row r="46" spans="17:25" x14ac:dyDescent="0.6">
      <c r="U46" t="s">
        <v>182</v>
      </c>
      <c r="V46" s="44">
        <f>'2.5" Foam Chambers'!N14</f>
        <v>0</v>
      </c>
      <c r="W46" t="s">
        <v>11</v>
      </c>
    </row>
    <row r="47" spans="17:25" x14ac:dyDescent="0.6">
      <c r="U47" s="5"/>
      <c r="V47" s="6" t="s">
        <v>16</v>
      </c>
      <c r="W47" s="5"/>
    </row>
    <row r="48" spans="17:25" x14ac:dyDescent="0.6">
      <c r="V48" s="5"/>
      <c r="W48" s="6"/>
      <c r="X48" s="6"/>
      <c r="Y48" s="6"/>
    </row>
    <row r="49" spans="17:25" x14ac:dyDescent="0.6">
      <c r="U49" t="s">
        <v>17</v>
      </c>
      <c r="V49" s="7" t="s">
        <v>2</v>
      </c>
      <c r="W49" s="7" t="s">
        <v>19</v>
      </c>
      <c r="X49" s="7" t="s">
        <v>20</v>
      </c>
      <c r="Y49" s="7" t="s">
        <v>176</v>
      </c>
    </row>
    <row r="50" spans="17:25" x14ac:dyDescent="0.6">
      <c r="V50" s="7" t="str">
        <f>IF(AND(36&lt;=V46,V46&lt;=226),"POSSIBLE","NOT POSSIBLE")</f>
        <v>NOT POSSIBLE</v>
      </c>
      <c r="W50" s="7" t="str">
        <f>IF(AND(82&lt;=V46,V46&lt;=480),"POSSIBLE","NOT POSSIBLE")</f>
        <v>NOT POSSIBLE</v>
      </c>
      <c r="X50" s="7" t="str">
        <f>IF(AND(131&lt;=V46,V46&lt;=740),"POSSIBLE","NOT POSSIBLE")</f>
        <v>NOT POSSIBLE</v>
      </c>
      <c r="Y50" s="7" t="str">
        <f>IF(AND(362&lt;=V46,V46&lt;=1261),"POSSIBLE","NOT POSSIBLE")</f>
        <v>NOT POSSIBLE</v>
      </c>
    </row>
    <row r="51" spans="17:25" x14ac:dyDescent="0.6">
      <c r="U51" s="5"/>
      <c r="V51" s="5"/>
      <c r="W51" s="5"/>
      <c r="X51" s="5"/>
      <c r="Y51" s="3"/>
    </row>
    <row r="52" spans="17:25" x14ac:dyDescent="0.6">
      <c r="U52" t="s">
        <v>21</v>
      </c>
      <c r="V52" s="44">
        <f>'3" Foam Chambers'!O16</f>
        <v>0</v>
      </c>
      <c r="W52" t="s">
        <v>12</v>
      </c>
      <c r="X52" s="3"/>
      <c r="Y52" s="3"/>
    </row>
    <row r="53" spans="17:25" x14ac:dyDescent="0.6">
      <c r="U53" s="5"/>
      <c r="V53" s="5"/>
      <c r="W53" s="5"/>
      <c r="X53" s="5"/>
      <c r="Y53" s="5"/>
    </row>
    <row r="54" spans="17:25" x14ac:dyDescent="0.6">
      <c r="U54" s="2"/>
      <c r="V54" s="2"/>
      <c r="W54" s="2"/>
      <c r="X54" s="2"/>
      <c r="Y54" s="2"/>
    </row>
    <row r="55" spans="17:25" x14ac:dyDescent="0.6">
      <c r="V55" s="6" t="s">
        <v>22</v>
      </c>
      <c r="W55" s="6"/>
      <c r="X55" s="6"/>
      <c r="Y55" s="6"/>
    </row>
    <row r="56" spans="17:25" x14ac:dyDescent="0.6">
      <c r="V56" s="7" t="s">
        <v>2</v>
      </c>
      <c r="W56" s="7" t="s">
        <v>19</v>
      </c>
      <c r="X56" s="7" t="s">
        <v>20</v>
      </c>
      <c r="Y56" s="7" t="s">
        <v>176</v>
      </c>
    </row>
    <row r="57" spans="17:25" x14ac:dyDescent="0.6">
      <c r="U57" t="s">
        <v>23</v>
      </c>
      <c r="V57" s="8" t="str">
        <f>IF(V50="NOT POSSIBLE","NOT POSSIBLE",SQRT(V46/(29.8*0.615*SQRT(V52))))</f>
        <v>NOT POSSIBLE</v>
      </c>
      <c r="W57" s="8" t="str">
        <f>IF(W50="NOT POSSIBLE","NOT POSSIBLE",SQRT(V46/(29.8*0.615*SQRT(V52))))</f>
        <v>NOT POSSIBLE</v>
      </c>
      <c r="X57" s="8" t="str">
        <f>IF(X50="NOT POSSIBLE","NOT POSSIBLE",SQRT(V46/(29.8*0.615*SQRT(V52))))</f>
        <v>NOT POSSIBLE</v>
      </c>
      <c r="Y57" s="43" t="str">
        <f>IF(Y50="NOT POSSIBLE","NOT POSSIBLE",SQRT(V46/(29.8*0.615*SQRT(V52))))</f>
        <v>NOT POSSIBLE</v>
      </c>
    </row>
    <row r="58" spans="17:25" x14ac:dyDescent="0.6">
      <c r="U58" t="s">
        <v>24</v>
      </c>
      <c r="V58" s="243" t="str">
        <f>IF(V50="NOT POSSIBLE","NOT POSSIBLE",IF(AND(V50="Possible",0.6&lt;=V57,V57&lt;=1.05),V57,"CHG PRESS OR GPM"))</f>
        <v>NOT POSSIBLE</v>
      </c>
      <c r="W58" s="243" t="str">
        <f>IF(W50="NOT POSSIBLE","NOT POSSIBLE",IF(AND(W50="Possible",0.906&lt;=W57,W57&lt;=1.531),W57,"CHG PRESS OR GPM"))</f>
        <v>NOT POSSIBLE</v>
      </c>
      <c r="X58" s="243" t="str">
        <f>IF(X50="NOT POSSIBLE","NOT POSSIBLE",IF(AND(X50="Possible",1.142&lt;=X57,X57&lt;=1.9),X57,"CHG PRESS OR GPM"))</f>
        <v>NOT POSSIBLE</v>
      </c>
      <c r="Y58" s="243" t="str">
        <f>IF(Y50="NOT POSSIBLE","NOT POSSIBLE",IF(AND(Y50="Possible",1.9&lt;=Y57,Y57&lt;=2.481),Y57,"CHG PRESS OR GPM"))</f>
        <v>NOT POSSIBLE</v>
      </c>
    </row>
    <row r="59" spans="17:25" x14ac:dyDescent="0.6">
      <c r="U59" s="2"/>
      <c r="V59" s="243"/>
      <c r="W59" s="243"/>
      <c r="X59" s="243"/>
      <c r="Y59" s="243"/>
    </row>
    <row r="60" spans="17:25" x14ac:dyDescent="0.6">
      <c r="U60" s="2"/>
      <c r="V60" s="243"/>
      <c r="W60" s="243"/>
      <c r="X60" s="243"/>
      <c r="Y60" s="243"/>
    </row>
    <row r="63" spans="17:25" x14ac:dyDescent="0.6">
      <c r="Q63" s="46" t="s">
        <v>178</v>
      </c>
      <c r="U63" s="9" t="s">
        <v>14</v>
      </c>
      <c r="V63" s="9"/>
      <c r="W63" s="9"/>
      <c r="X63" s="9"/>
      <c r="Y63" s="9"/>
    </row>
    <row r="64" spans="17:25" x14ac:dyDescent="0.6">
      <c r="U64" t="s">
        <v>182</v>
      </c>
      <c r="V64" s="44">
        <f>'3" Foam Chambers'!N16</f>
        <v>0</v>
      </c>
      <c r="W64" t="s">
        <v>11</v>
      </c>
    </row>
    <row r="65" spans="21:25" x14ac:dyDescent="0.6">
      <c r="U65" s="5"/>
      <c r="V65" s="6" t="s">
        <v>16</v>
      </c>
      <c r="W65" s="5"/>
    </row>
    <row r="66" spans="21:25" x14ac:dyDescent="0.6">
      <c r="V66" s="5"/>
      <c r="W66" s="6"/>
      <c r="X66" s="6"/>
      <c r="Y66" s="6"/>
    </row>
    <row r="67" spans="21:25" x14ac:dyDescent="0.6">
      <c r="U67" t="s">
        <v>17</v>
      </c>
      <c r="V67" s="7" t="s">
        <v>2</v>
      </c>
      <c r="W67" s="7" t="s">
        <v>19</v>
      </c>
      <c r="X67" s="7" t="s">
        <v>20</v>
      </c>
      <c r="Y67" s="7" t="s">
        <v>176</v>
      </c>
    </row>
    <row r="68" spans="21:25" x14ac:dyDescent="0.6">
      <c r="V68" s="7" t="str">
        <f>IF(AND(36&lt;=V64,V64&lt;=226),"POSSIBLE","NOT POSSIBLE")</f>
        <v>NOT POSSIBLE</v>
      </c>
      <c r="W68" s="7" t="str">
        <f>IF(AND(82&lt;=V64,V64&lt;=480),"POSSIBLE","NOT POSSIBLE")</f>
        <v>NOT POSSIBLE</v>
      </c>
      <c r="X68" s="7" t="str">
        <f>IF(AND(131&lt;=V64,V64&lt;=740),"POSSIBLE","NOT POSSIBLE")</f>
        <v>NOT POSSIBLE</v>
      </c>
      <c r="Y68" s="7" t="str">
        <f>IF(AND(362&lt;=V64,V64&lt;=1261),"POSSIBLE","NOT POSSIBLE")</f>
        <v>NOT POSSIBLE</v>
      </c>
    </row>
    <row r="69" spans="21:25" x14ac:dyDescent="0.6">
      <c r="U69" s="5"/>
      <c r="V69" s="5"/>
      <c r="W69" s="5"/>
      <c r="X69" s="5"/>
      <c r="Y69" s="3"/>
    </row>
    <row r="70" spans="21:25" x14ac:dyDescent="0.6">
      <c r="U70" t="s">
        <v>21</v>
      </c>
      <c r="V70" s="45">
        <f>'3" Foam Chambers'!O16</f>
        <v>0</v>
      </c>
      <c r="W70" t="s">
        <v>12</v>
      </c>
      <c r="X70" s="3"/>
      <c r="Y70" s="3"/>
    </row>
    <row r="71" spans="21:25" x14ac:dyDescent="0.6">
      <c r="U71" s="5"/>
      <c r="V71" s="5"/>
      <c r="W71" s="5"/>
      <c r="X71" s="5"/>
      <c r="Y71" s="5"/>
    </row>
    <row r="72" spans="21:25" x14ac:dyDescent="0.6">
      <c r="U72" s="2"/>
      <c r="V72" s="2"/>
      <c r="W72" s="2"/>
      <c r="X72" s="2"/>
      <c r="Y72" s="2"/>
    </row>
    <row r="73" spans="21:25" x14ac:dyDescent="0.6">
      <c r="V73" s="6" t="s">
        <v>22</v>
      </c>
      <c r="W73" s="6"/>
      <c r="X73" s="6"/>
      <c r="Y73" s="6"/>
    </row>
    <row r="74" spans="21:25" x14ac:dyDescent="0.6">
      <c r="V74" s="7" t="s">
        <v>2</v>
      </c>
      <c r="W74" s="7" t="s">
        <v>19</v>
      </c>
      <c r="X74" s="7" t="s">
        <v>20</v>
      </c>
      <c r="Y74" s="7" t="s">
        <v>176</v>
      </c>
    </row>
    <row r="75" spans="21:25" x14ac:dyDescent="0.6">
      <c r="U75" t="s">
        <v>23</v>
      </c>
      <c r="V75" s="8" t="str">
        <f>IF(V68="NOT POSSIBLE","NOT POSSIBLE",SQRT(V64/(29.8*0.615*SQRT(V70))))</f>
        <v>NOT POSSIBLE</v>
      </c>
      <c r="W75" s="8" t="str">
        <f>IF(W68="NOT POSSIBLE","NOT POSSIBLE",SQRT(V64/(29.8*0.615*SQRT(V70))))</f>
        <v>NOT POSSIBLE</v>
      </c>
      <c r="X75" s="8" t="str">
        <f>IF(X68="NOT POSSIBLE","NOT POSSIBLE",SQRT(V64/(29.8*0.615*SQRT(V70))))</f>
        <v>NOT POSSIBLE</v>
      </c>
      <c r="Y75" s="8" t="str">
        <f>IF(Y68="NOT POSSIBLE","NOT POSSIBLE",SQRT(V64/(29.8*0.615*SQRT(V70))))</f>
        <v>NOT POSSIBLE</v>
      </c>
    </row>
    <row r="76" spans="21:25" x14ac:dyDescent="0.6">
      <c r="U76" t="s">
        <v>24</v>
      </c>
      <c r="V76" s="243" t="str">
        <f>IF(V68="NOT POSSIBLE","NOT POSSIBLE",IF(AND(V68="Possible",0.6&lt;=V75,V75&lt;=1.05),V75,"CHG PRESS OR GPM"))</f>
        <v>NOT POSSIBLE</v>
      </c>
      <c r="W76" s="243" t="str">
        <f>IF(W68="NOT POSSIBLE","NOT POSSIBLE",IF(AND(W68="Possible",0.906&lt;=W75,W75&lt;=1.531),W75,"CHG PRESS OR GPM"))</f>
        <v>NOT POSSIBLE</v>
      </c>
      <c r="X76" s="243" t="str">
        <f>IF(X68="NOT POSSIBLE","NOT POSSIBLE",IF(AND(X68="Possible",1.142&lt;=X75,X75&lt;=1.9),X75,"CHG PRESS OR GPM"))</f>
        <v>NOT POSSIBLE</v>
      </c>
      <c r="Y76" s="243" t="str">
        <f>IF(Y68="NOT POSSIBLE","NOT POSSIBLE",IF(AND(Y68="Possible",1.9&lt;=Y75,Y75&lt;=2.481),Y75,"CHG PRESS OR GPM"))</f>
        <v>NOT POSSIBLE</v>
      </c>
    </row>
    <row r="77" spans="21:25" x14ac:dyDescent="0.6">
      <c r="U77" s="2"/>
      <c r="V77" s="243"/>
      <c r="W77" s="243"/>
      <c r="X77" s="243"/>
      <c r="Y77" s="243"/>
    </row>
    <row r="78" spans="21:25" x14ac:dyDescent="0.6">
      <c r="U78" s="2"/>
      <c r="V78" s="243"/>
      <c r="W78" s="243"/>
      <c r="X78" s="243"/>
      <c r="Y78" s="243"/>
    </row>
  </sheetData>
  <mergeCells count="22">
    <mergeCell ref="Y22:Y24"/>
    <mergeCell ref="B14:B16"/>
    <mergeCell ref="C14:C16"/>
    <mergeCell ref="D14:D16"/>
    <mergeCell ref="E14:E16"/>
    <mergeCell ref="B3:E3"/>
    <mergeCell ref="B11:E11"/>
    <mergeCell ref="V40:V42"/>
    <mergeCell ref="W40:W42"/>
    <mergeCell ref="X40:X42"/>
    <mergeCell ref="V22:V24"/>
    <mergeCell ref="W22:W24"/>
    <mergeCell ref="X22:X24"/>
    <mergeCell ref="V76:V78"/>
    <mergeCell ref="W76:W78"/>
    <mergeCell ref="X76:X78"/>
    <mergeCell ref="Y76:Y78"/>
    <mergeCell ref="Y40:Y42"/>
    <mergeCell ref="V58:V60"/>
    <mergeCell ref="W58:W60"/>
    <mergeCell ref="X58:X60"/>
    <mergeCell ref="Y58:Y60"/>
  </mergeCells>
  <pageMargins left="0.25" right="0.25" top="1" bottom="1" header="0.5" footer="0.5"/>
  <pageSetup paperSize="17" scale="3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E6E72-A817-4750-9A0A-80C17BA518D1}">
  <sheetPr>
    <pageSetUpPr fitToPage="1"/>
  </sheetPr>
  <dimension ref="A1:Y78"/>
  <sheetViews>
    <sheetView topLeftCell="K46" workbookViewId="0">
      <selection activeCell="A91" sqref="A91"/>
    </sheetView>
  </sheetViews>
  <sheetFormatPr defaultRowHeight="15.6" x14ac:dyDescent="0.6"/>
  <cols>
    <col min="1" max="1" width="27" customWidth="1"/>
    <col min="2" max="4" width="19.68359375" customWidth="1"/>
    <col min="5" max="5" width="19.578125" customWidth="1"/>
    <col min="17" max="17" width="9.15625" style="46"/>
    <col min="21" max="21" width="30" customWidth="1"/>
    <col min="22" max="25" width="19.578125" customWidth="1"/>
  </cols>
  <sheetData>
    <row r="1" spans="1:25" x14ac:dyDescent="0.6">
      <c r="A1" s="9" t="s">
        <v>14</v>
      </c>
      <c r="B1" s="9"/>
      <c r="C1" s="9"/>
      <c r="D1" s="9"/>
      <c r="E1" s="9"/>
    </row>
    <row r="2" spans="1:25" x14ac:dyDescent="0.6">
      <c r="A2" t="s">
        <v>15</v>
      </c>
      <c r="B2" s="4">
        <f>'2.5" Foam Chambers'!N9</f>
        <v>0</v>
      </c>
      <c r="C2" t="s">
        <v>11</v>
      </c>
    </row>
    <row r="3" spans="1:25" x14ac:dyDescent="0.6">
      <c r="A3" s="5"/>
      <c r="B3" s="351" t="s">
        <v>16</v>
      </c>
      <c r="C3" s="351"/>
      <c r="D3" s="351"/>
      <c r="E3" s="351"/>
    </row>
    <row r="4" spans="1:25" x14ac:dyDescent="0.6">
      <c r="B4" s="5"/>
      <c r="C4" s="6"/>
      <c r="D4" s="6"/>
      <c r="E4" s="6"/>
    </row>
    <row r="5" spans="1:25" x14ac:dyDescent="0.6">
      <c r="A5" t="s">
        <v>17</v>
      </c>
      <c r="B5" s="7" t="s">
        <v>18</v>
      </c>
      <c r="C5" s="7" t="s">
        <v>2</v>
      </c>
      <c r="D5" s="7" t="s">
        <v>19</v>
      </c>
      <c r="E5" s="7" t="s">
        <v>20</v>
      </c>
    </row>
    <row r="6" spans="1:25" x14ac:dyDescent="0.6">
      <c r="B6" s="7" t="str">
        <f>IF(AND(6&lt;=B2,B2&lt;=83),"POSSIBLE","NOT POSSIBLE")</f>
        <v>NOT POSSIBLE</v>
      </c>
      <c r="C6" s="7" t="str">
        <f>IF(AND(6&lt;=B2,B2&lt;=83),"POSSIBLE","NOT POSSIBLE")</f>
        <v>NOT POSSIBLE</v>
      </c>
      <c r="D6" s="7" t="str">
        <f>IF(AND(6&lt;=B2,B2&lt;=83),"POSSIBLE","NOT POSSIBLE")</f>
        <v>NOT POSSIBLE</v>
      </c>
      <c r="E6" s="7" t="str">
        <f>IF(AND(6&lt;=B2,B2&lt;=83),"POSSIBLE","NOT POSSIBLE")</f>
        <v>NOT POSSIBLE</v>
      </c>
    </row>
    <row r="7" spans="1:25" x14ac:dyDescent="0.6">
      <c r="A7" s="5"/>
      <c r="B7" s="5"/>
      <c r="C7" s="5"/>
      <c r="D7" s="5"/>
      <c r="E7" s="3"/>
    </row>
    <row r="8" spans="1:25" x14ac:dyDescent="0.6">
      <c r="A8" t="s">
        <v>21</v>
      </c>
      <c r="B8" s="16">
        <f>'2.5" Foam Chambers'!O9</f>
        <v>0</v>
      </c>
      <c r="C8" t="s">
        <v>12</v>
      </c>
      <c r="D8" s="3"/>
      <c r="E8" s="3"/>
    </row>
    <row r="9" spans="1:25" x14ac:dyDescent="0.6">
      <c r="A9" s="5"/>
      <c r="B9" s="5"/>
      <c r="C9" s="5"/>
      <c r="D9" s="5"/>
      <c r="E9" s="5"/>
      <c r="Q9" s="46" t="s">
        <v>179</v>
      </c>
      <c r="U9" s="9" t="s">
        <v>14</v>
      </c>
      <c r="V9" s="9"/>
      <c r="W9" s="9"/>
      <c r="X9" s="9"/>
      <c r="Y9" s="9"/>
    </row>
    <row r="10" spans="1:25" x14ac:dyDescent="0.6">
      <c r="A10" s="2"/>
      <c r="B10" s="2"/>
      <c r="C10" s="2"/>
      <c r="D10" s="2"/>
      <c r="E10" s="2"/>
      <c r="U10" t="s">
        <v>15</v>
      </c>
      <c r="V10" s="4">
        <f>'2.5" Foam Chambers'!N20</f>
        <v>0</v>
      </c>
      <c r="W10" t="s">
        <v>11</v>
      </c>
    </row>
    <row r="11" spans="1:25" x14ac:dyDescent="0.6">
      <c r="B11" s="352" t="s">
        <v>22</v>
      </c>
      <c r="C11" s="352"/>
      <c r="D11" s="352"/>
      <c r="E11" s="352"/>
      <c r="U11" s="5"/>
      <c r="V11" s="6" t="s">
        <v>16</v>
      </c>
      <c r="W11" s="5"/>
    </row>
    <row r="12" spans="1:25" x14ac:dyDescent="0.6">
      <c r="B12" s="7" t="s">
        <v>18</v>
      </c>
      <c r="C12" s="7" t="s">
        <v>2</v>
      </c>
      <c r="D12" s="7" t="s">
        <v>19</v>
      </c>
      <c r="E12" s="7" t="s">
        <v>20</v>
      </c>
      <c r="V12" s="5"/>
      <c r="W12" s="6"/>
      <c r="X12" s="6"/>
      <c r="Y12" s="6"/>
    </row>
    <row r="13" spans="1:25" x14ac:dyDescent="0.6">
      <c r="A13" t="s">
        <v>23</v>
      </c>
      <c r="B13" s="8" t="str">
        <f>IF(B6="NOT POSSIBLE","NOT POSSIBLE",SQRT(B2/(29.8*0.615*SQRT(B8))))</f>
        <v>NOT POSSIBLE</v>
      </c>
      <c r="C13" s="8" t="str">
        <f>IF(V14="NOT POSSIBLE","NOT POSSIBLE",SQRT(B2/(29.8*0.615*SQRT(B8))))</f>
        <v>NOT POSSIBLE</v>
      </c>
      <c r="D13" s="8" t="str">
        <f>IF(D6="NOT POSSIBLE","NOT POSSIBLE",SQRT(B2/(29.8*0.615*SQRT(B8))))</f>
        <v>NOT POSSIBLE</v>
      </c>
      <c r="E13" s="8" t="str">
        <f>IF(E6="NOT POSSIBLE","NOT POSSIBLE",SQRT(B2/(29.8*0.615*SQRT(B8))))</f>
        <v>NOT POSSIBLE</v>
      </c>
      <c r="U13" t="s">
        <v>17</v>
      </c>
      <c r="V13" s="7" t="s">
        <v>18</v>
      </c>
      <c r="W13" s="7" t="s">
        <v>2</v>
      </c>
      <c r="X13" s="7" t="s">
        <v>19</v>
      </c>
      <c r="Y13" s="7" t="s">
        <v>20</v>
      </c>
    </row>
    <row r="14" spans="1:25" x14ac:dyDescent="0.6">
      <c r="A14" t="s">
        <v>24</v>
      </c>
      <c r="B14" s="353" t="str">
        <f>IF(B6="NOT POSSIBLE","NOT POSSIBLE",IF(AND(B6="Possible",0.25&lt;=V13,V13&lt;=0.635),V13,"CHG PRESS OR GPM"))</f>
        <v>NOT POSSIBLE</v>
      </c>
      <c r="C14" s="355" t="str">
        <f>IF(C6="NOT POSSIBLE","NOT POSSIBLE",IF(AND(C6="Possible",0.51&lt;=C13,C13&lt;=1.05),C13,"CHG PRESS OR GP"))</f>
        <v>NOT POSSIBLE</v>
      </c>
      <c r="D14" s="355" t="str">
        <f>IF(D6="NOT POSSIBLE","NOT POSSIBLE",IF(AND(D6="Possible",0.906&lt;=D13,D13&lt;=1.531),D13,"CHG PRESS OR GPM"))</f>
        <v>NOT POSSIBLE</v>
      </c>
      <c r="E14" s="355" t="str">
        <f>IF(E6="NOT POSSIBLE","NOT POSSIBLE",IF(AND(E6="Possible",1.142&lt;=E13,E13&lt;=1.9),E13,"CHANGE PRESSURE"))</f>
        <v>NOT POSSIBLE</v>
      </c>
      <c r="V14" s="7" t="str">
        <f>IF(AND(6&lt;=V10,V10&lt;=226),"POSSIBLE","NOT POSSIBLE")</f>
        <v>NOT POSSIBLE</v>
      </c>
      <c r="W14" s="7" t="str">
        <f>IF(AND(26&lt;=V10,V10&lt;=226),"POSSIBLE","NOT POSSIBLE")</f>
        <v>NOT POSSIBLE</v>
      </c>
      <c r="X14" s="7" t="str">
        <f>IF(AND(82&lt;=V10,V10&lt;=480),"POSSIBLE","NOT POSSIBLE")</f>
        <v>NOT POSSIBLE</v>
      </c>
      <c r="Y14" s="7" t="str">
        <f>IF(AND(131&lt;=V10,V10&lt;=740),"POSSIBLE","NOT POSSIBLE")</f>
        <v>NOT POSSIBLE</v>
      </c>
    </row>
    <row r="15" spans="1:25" x14ac:dyDescent="0.6">
      <c r="A15" s="2"/>
      <c r="B15" s="354"/>
      <c r="C15" s="356"/>
      <c r="D15" s="356"/>
      <c r="E15" s="356"/>
      <c r="U15" s="5"/>
      <c r="V15" s="5"/>
      <c r="W15" s="5"/>
      <c r="X15" s="5"/>
      <c r="Y15" s="3"/>
    </row>
    <row r="16" spans="1:25" x14ac:dyDescent="0.6">
      <c r="A16" s="2"/>
      <c r="B16" s="354"/>
      <c r="C16" s="356"/>
      <c r="D16" s="356"/>
      <c r="E16" s="356"/>
      <c r="U16" t="s">
        <v>21</v>
      </c>
      <c r="V16" s="16">
        <f>'2.5" Foam Chambers'!O22</f>
        <v>0</v>
      </c>
      <c r="W16" t="s">
        <v>12</v>
      </c>
      <c r="X16" s="3"/>
      <c r="Y16" s="3"/>
    </row>
    <row r="17" spans="17:25" x14ac:dyDescent="0.6">
      <c r="U17" s="5"/>
      <c r="V17" s="5"/>
      <c r="W17" s="5"/>
      <c r="X17" s="5"/>
      <c r="Y17" s="5"/>
    </row>
    <row r="18" spans="17:25" x14ac:dyDescent="0.6">
      <c r="U18" s="2"/>
      <c r="V18" s="2"/>
      <c r="W18" s="2"/>
      <c r="X18" s="2"/>
      <c r="Y18" s="2"/>
    </row>
    <row r="19" spans="17:25" x14ac:dyDescent="0.6">
      <c r="V19" s="6" t="s">
        <v>22</v>
      </c>
      <c r="W19" s="6"/>
      <c r="X19" s="6"/>
      <c r="Y19" s="6"/>
    </row>
    <row r="20" spans="17:25" x14ac:dyDescent="0.6">
      <c r="V20" s="7" t="s">
        <v>18</v>
      </c>
      <c r="W20" s="7" t="s">
        <v>2</v>
      </c>
      <c r="X20" s="7" t="s">
        <v>19</v>
      </c>
      <c r="Y20" s="7" t="s">
        <v>20</v>
      </c>
    </row>
    <row r="21" spans="17:25" x14ac:dyDescent="0.6">
      <c r="U21" t="s">
        <v>23</v>
      </c>
      <c r="V21" s="8" t="str">
        <f>IF(V14="NOT POSSIBLE","NOT POSSIBLE",SQRT(V10/(29.8*0.615*SQRT(V16))))</f>
        <v>NOT POSSIBLE</v>
      </c>
      <c r="W21" s="8" t="str">
        <f>IF(W14="NOT POSSIBLE","NOT POSSIBLE",SQRT(V10/(29.8*0.615*SQRT(V16))))</f>
        <v>NOT POSSIBLE</v>
      </c>
      <c r="X21" s="8" t="str">
        <f>IF(X14="NOT POSSIBLE","NOT POSSIBLE",SQRT(V10/(29.8*0.615*SQRT(V16))))</f>
        <v>NOT POSSIBLE</v>
      </c>
      <c r="Y21" s="8" t="str">
        <f>IF(Y14="NOT POSSIBLE","NOT POSSIBLE",SQRT(V10/(29.8*0.615*SQRT(V16))))</f>
        <v>NOT POSSIBLE</v>
      </c>
    </row>
    <row r="22" spans="17:25" x14ac:dyDescent="0.6">
      <c r="U22" t="s">
        <v>24</v>
      </c>
      <c r="V22" s="357" t="str">
        <f>IF(V14="NOT POSSIBLE","NOT POSSIBLE",IF(AND(V14="Possible",0.25&lt;=V21,V21&lt;=0.635),V21,"CHG PRESS OR GPM"))</f>
        <v>NOT POSSIBLE</v>
      </c>
      <c r="W22" s="243" t="str">
        <f>IF(W14="NOT POSSIBLE","NOT POSSIBLE",IF(AND(W14="Possible",0.51&lt;=W21,W21&lt;=1.05),W21,"CHANGE PRESSURE"))</f>
        <v>NOT POSSIBLE</v>
      </c>
      <c r="X22" s="243" t="str">
        <f>IF(X14="NOT POSSIBLE","NOT POSSIBLE",IF(AND(X14="Possible",0.906&lt;=X21,X21&lt;=1.531),X21,"CHANGE PRESSURE"))</f>
        <v>NOT POSSIBLE</v>
      </c>
      <c r="Y22" s="243" t="str">
        <f>IF(Y14="NOT POSSIBLE","NOT POSSIBLE",IF(AND(Y14="Possible",1.142&lt;=Y21,Y21&lt;=1.9),Y21,"CHANGE PRESSURE"))</f>
        <v>NOT POSSIBLE</v>
      </c>
    </row>
    <row r="23" spans="17:25" x14ac:dyDescent="0.6">
      <c r="U23" s="2"/>
      <c r="V23" s="357"/>
      <c r="W23" s="243"/>
      <c r="X23" s="243"/>
      <c r="Y23" s="243"/>
    </row>
    <row r="24" spans="17:25" x14ac:dyDescent="0.6">
      <c r="U24" s="2"/>
      <c r="V24" s="357"/>
      <c r="W24" s="243"/>
      <c r="X24" s="243"/>
      <c r="Y24" s="243"/>
    </row>
    <row r="27" spans="17:25" x14ac:dyDescent="0.6">
      <c r="Q27" s="46" t="s">
        <v>179</v>
      </c>
      <c r="U27" s="9" t="s">
        <v>14</v>
      </c>
      <c r="V27" s="9"/>
      <c r="W27" s="9"/>
      <c r="X27" s="9"/>
      <c r="Y27" s="9"/>
    </row>
    <row r="28" spans="17:25" x14ac:dyDescent="0.6">
      <c r="U28" t="s">
        <v>15</v>
      </c>
      <c r="V28" s="4">
        <f>'2.5" Foam Chambers'!N22</f>
        <v>0</v>
      </c>
      <c r="W28" t="s">
        <v>11</v>
      </c>
    </row>
    <row r="29" spans="17:25" x14ac:dyDescent="0.6">
      <c r="U29" s="5"/>
      <c r="V29" s="6" t="s">
        <v>16</v>
      </c>
      <c r="W29" s="5"/>
    </row>
    <row r="30" spans="17:25" x14ac:dyDescent="0.6">
      <c r="V30" s="5"/>
      <c r="W30" s="6"/>
      <c r="X30" s="6"/>
      <c r="Y30" s="6"/>
    </row>
    <row r="31" spans="17:25" x14ac:dyDescent="0.6">
      <c r="U31" t="s">
        <v>17</v>
      </c>
      <c r="V31" s="7" t="s">
        <v>18</v>
      </c>
      <c r="W31" s="7" t="s">
        <v>2</v>
      </c>
      <c r="X31" s="7" t="s">
        <v>19</v>
      </c>
      <c r="Y31" s="7" t="s">
        <v>20</v>
      </c>
    </row>
    <row r="32" spans="17:25" x14ac:dyDescent="0.6">
      <c r="V32" s="7" t="str">
        <f>IF(AND(6&lt;=V28,V28&lt;=226),"POSSIBLE","NOT POSSIBLE")</f>
        <v>NOT POSSIBLE</v>
      </c>
      <c r="W32" s="7" t="str">
        <f>IF(AND(26&lt;=V28,V28&lt;=226),"POSSIBLE","NOT POSSIBLE")</f>
        <v>NOT POSSIBLE</v>
      </c>
      <c r="X32" s="7" t="str">
        <f>IF(AND(82&lt;=V28,V28&lt;=480),"POSSIBLE","NOT POSSIBLE")</f>
        <v>NOT POSSIBLE</v>
      </c>
      <c r="Y32" s="7" t="str">
        <f>IF(AND(131&lt;=V28,V28&lt;=740),"POSSIBLE","NOT POSSIBLE")</f>
        <v>NOT POSSIBLE</v>
      </c>
    </row>
    <row r="33" spans="17:25" x14ac:dyDescent="0.6">
      <c r="U33" s="5"/>
      <c r="V33" s="5"/>
      <c r="W33" s="5"/>
      <c r="X33" s="5"/>
      <c r="Y33" s="3"/>
    </row>
    <row r="34" spans="17:25" x14ac:dyDescent="0.6">
      <c r="U34" t="s">
        <v>21</v>
      </c>
      <c r="V34" s="16">
        <f>'2.5" Foam Chambers'!O22</f>
        <v>0</v>
      </c>
      <c r="W34" t="s">
        <v>12</v>
      </c>
      <c r="X34" s="3"/>
      <c r="Y34" s="3"/>
    </row>
    <row r="35" spans="17:25" x14ac:dyDescent="0.6">
      <c r="U35" s="5"/>
      <c r="V35" s="5"/>
      <c r="W35" s="5"/>
      <c r="X35" s="5"/>
      <c r="Y35" s="5"/>
    </row>
    <row r="36" spans="17:25" x14ac:dyDescent="0.6">
      <c r="U36" s="2"/>
      <c r="V36" s="2"/>
      <c r="W36" s="2"/>
      <c r="X36" s="2"/>
      <c r="Y36" s="2"/>
    </row>
    <row r="37" spans="17:25" x14ac:dyDescent="0.6">
      <c r="V37" s="6" t="s">
        <v>22</v>
      </c>
      <c r="W37" s="6"/>
      <c r="X37" s="6"/>
      <c r="Y37" s="6"/>
    </row>
    <row r="38" spans="17:25" x14ac:dyDescent="0.6">
      <c r="V38" s="7" t="s">
        <v>18</v>
      </c>
      <c r="W38" s="7" t="s">
        <v>2</v>
      </c>
      <c r="X38" s="7" t="s">
        <v>19</v>
      </c>
      <c r="Y38" s="7" t="s">
        <v>20</v>
      </c>
    </row>
    <row r="39" spans="17:25" x14ac:dyDescent="0.6">
      <c r="U39" t="s">
        <v>23</v>
      </c>
      <c r="V39" s="8" t="str">
        <f>IF(V32="NOT POSSIBLE","NOT POSSIBLE",SQRT(V28/(29.8*0.615*SQRT(V34))))</f>
        <v>NOT POSSIBLE</v>
      </c>
      <c r="W39" s="8" t="str">
        <f>IF(W32="NOT POSSIBLE","NOT POSSIBLE",SQRT(V28/(29.8*0.615*SQRT(V34))))</f>
        <v>NOT POSSIBLE</v>
      </c>
      <c r="X39" s="8" t="str">
        <f>IF(X32="NOT POSSIBLE","NOT POSSIBLE",SQRT(V28/(29.8*0.615*SQRT(V34))))</f>
        <v>NOT POSSIBLE</v>
      </c>
      <c r="Y39" s="8" t="str">
        <f>IF(Y32="NOT POSSIBLE","NOT POSSIBLE",SQRT(V28/(29.8*0.615*SQRT(V34))))</f>
        <v>NOT POSSIBLE</v>
      </c>
    </row>
    <row r="40" spans="17:25" x14ac:dyDescent="0.6">
      <c r="U40" t="s">
        <v>24</v>
      </c>
      <c r="V40" s="357" t="str">
        <f>IF(V32="NOT POSSIBLE","NOT POSSIBLE",IF(AND(V32="Possible",0.6&lt;=V39,V39&lt;=1.05),V39,"CHG PRESS OR GPM"))</f>
        <v>NOT POSSIBLE</v>
      </c>
      <c r="W40" s="243" t="str">
        <f>IF(W32="NOT POSSIBLE","NOT POSSIBLE",IF(AND(W32="Possible",0.51&lt;=W39,W39&lt;=1.05),W39,"CHANGE PRESSURE"))</f>
        <v>NOT POSSIBLE</v>
      </c>
      <c r="X40" s="243" t="str">
        <f>IF(X32="NOT POSSIBLE","NOT POSSIBLE",IF(AND(X32="Possible",0.906&lt;=X39,X39&lt;=1.531),X39,"CHANGE PRESSURE"))</f>
        <v>NOT POSSIBLE</v>
      </c>
      <c r="Y40" s="243" t="str">
        <f>IF(Y32="NOT POSSIBLE","NOT POSSIBLE",IF(AND(Y32="Possible",1.142&lt;=Y39,Y39&lt;=1.9),Y39,"CHANGE PRESSURE"))</f>
        <v>NOT POSSIBLE</v>
      </c>
    </row>
    <row r="41" spans="17:25" x14ac:dyDescent="0.6">
      <c r="U41" s="2"/>
      <c r="V41" s="357"/>
      <c r="W41" s="243"/>
      <c r="X41" s="243"/>
      <c r="Y41" s="243"/>
    </row>
    <row r="42" spans="17:25" x14ac:dyDescent="0.6">
      <c r="U42" s="2"/>
      <c r="V42" s="357"/>
      <c r="W42" s="243"/>
      <c r="X42" s="243"/>
      <c r="Y42" s="243"/>
    </row>
    <row r="43" spans="17:25" x14ac:dyDescent="0.6">
      <c r="U43" s="2"/>
      <c r="V43" s="47"/>
      <c r="W43" s="48"/>
      <c r="X43" s="48"/>
      <c r="Y43" s="48"/>
    </row>
    <row r="45" spans="17:25" x14ac:dyDescent="0.6">
      <c r="Q45" s="46" t="s">
        <v>180</v>
      </c>
      <c r="U45" s="9" t="s">
        <v>14</v>
      </c>
    </row>
    <row r="46" spans="17:25" x14ac:dyDescent="0.6">
      <c r="U46" t="s">
        <v>15</v>
      </c>
      <c r="V46" s="4">
        <f>'2.5" Foam Chambers'!N25</f>
        <v>0</v>
      </c>
      <c r="W46" t="s">
        <v>11</v>
      </c>
    </row>
    <row r="47" spans="17:25" x14ac:dyDescent="0.6">
      <c r="U47" s="5"/>
      <c r="V47" s="6" t="s">
        <v>16</v>
      </c>
      <c r="W47" s="5"/>
    </row>
    <row r="48" spans="17:25" x14ac:dyDescent="0.6">
      <c r="V48" s="5"/>
      <c r="W48" s="6"/>
      <c r="X48" s="6"/>
      <c r="Y48" s="6"/>
    </row>
    <row r="49" spans="17:25" x14ac:dyDescent="0.6">
      <c r="U49" t="s">
        <v>17</v>
      </c>
      <c r="V49" s="7" t="s">
        <v>18</v>
      </c>
      <c r="W49" s="7" t="s">
        <v>2</v>
      </c>
      <c r="X49" s="7" t="s">
        <v>19</v>
      </c>
      <c r="Y49" s="7" t="s">
        <v>20</v>
      </c>
    </row>
    <row r="50" spans="17:25" x14ac:dyDescent="0.6">
      <c r="V50" s="7" t="str">
        <f>IF(AND(6&lt;=V46,V46&lt;=83),"POSSIBLE","NOT POSSIBLE")</f>
        <v>NOT POSSIBLE</v>
      </c>
      <c r="W50" s="7" t="str">
        <f>IF(AND(26&lt;=V46,V46&lt;=226),"POSSIBLE","NOT POSSIBLE")</f>
        <v>NOT POSSIBLE</v>
      </c>
      <c r="X50" s="7" t="str">
        <f>IF(AND(82&lt;=V46,V46&lt;=480),"POSSIBLE","NOT POSSIBLE")</f>
        <v>NOT POSSIBLE</v>
      </c>
      <c r="Y50" s="7" t="str">
        <f>IF(AND(131&lt;=V46,V46&lt;=740),"POSSIBLE","NOT POSSIBLE")</f>
        <v>NOT POSSIBLE</v>
      </c>
    </row>
    <row r="51" spans="17:25" x14ac:dyDescent="0.6">
      <c r="U51" s="5"/>
      <c r="V51" s="5"/>
      <c r="W51" s="5"/>
      <c r="X51" s="5"/>
      <c r="Y51" s="3"/>
    </row>
    <row r="52" spans="17:25" x14ac:dyDescent="0.6">
      <c r="U52" t="s">
        <v>21</v>
      </c>
      <c r="V52" s="16">
        <f>'2.5" Foam Chambers'!O25</f>
        <v>0</v>
      </c>
      <c r="W52" t="s">
        <v>12</v>
      </c>
      <c r="X52" s="3"/>
      <c r="Y52" s="3"/>
    </row>
    <row r="53" spans="17:25" x14ac:dyDescent="0.6">
      <c r="U53" s="5"/>
      <c r="V53" s="5"/>
      <c r="W53" s="5"/>
      <c r="X53" s="5"/>
      <c r="Y53" s="5"/>
    </row>
    <row r="54" spans="17:25" x14ac:dyDescent="0.6">
      <c r="U54" s="2"/>
      <c r="V54" s="2"/>
      <c r="W54" s="2"/>
      <c r="X54" s="2"/>
      <c r="Y54" s="2"/>
    </row>
    <row r="55" spans="17:25" x14ac:dyDescent="0.6">
      <c r="V55" s="6" t="s">
        <v>22</v>
      </c>
      <c r="W55" s="6"/>
      <c r="X55" s="6"/>
      <c r="Y55" s="6"/>
    </row>
    <row r="56" spans="17:25" x14ac:dyDescent="0.6">
      <c r="V56" s="7" t="s">
        <v>18</v>
      </c>
      <c r="W56" s="7" t="s">
        <v>2</v>
      </c>
      <c r="X56" s="7" t="s">
        <v>19</v>
      </c>
      <c r="Y56" s="7" t="s">
        <v>20</v>
      </c>
    </row>
    <row r="57" spans="17:25" x14ac:dyDescent="0.6">
      <c r="U57" t="s">
        <v>23</v>
      </c>
      <c r="V57" s="8" t="str">
        <f>IF(V50="NOT POSSIBLE","NOT POSSIBLE",SQRT(V46/(29.8*0.615*SQRT(V52))))</f>
        <v>NOT POSSIBLE</v>
      </c>
      <c r="W57" s="8" t="str">
        <f>IF(W50="NOT POSSIBLE","NOT POSSIBLE",SQRT(V46/(29.8*0.615*SQRT(V52))))</f>
        <v>NOT POSSIBLE</v>
      </c>
      <c r="X57" s="8" t="str">
        <f>IF(X50="NOT POSSIBLE","NOT POSSIBLE",SQRT(V46/(29.8*0.615*SQRT(V52))))</f>
        <v>NOT POSSIBLE</v>
      </c>
      <c r="Y57" s="8" t="str">
        <f>IF(Y50="NOT POSSIBLE","NOT POSSIBLE",SQRT(V46/(29.8*0.615*SQRT(V52))))</f>
        <v>NOT POSSIBLE</v>
      </c>
    </row>
    <row r="58" spans="17:25" x14ac:dyDescent="0.6">
      <c r="U58" t="s">
        <v>24</v>
      </c>
      <c r="V58" s="357" t="str">
        <f>IF(V50="NOT POSSIBLE","NOT POSSIBLE",IF(AND(V50="Possible",0.6&lt;=V57,V57&lt;=1.05),V57,"CHG PRESS OR GPM"))</f>
        <v>NOT POSSIBLE</v>
      </c>
      <c r="W58" s="243" t="str">
        <f>IF(W50="NOT POSSIBLE","NOT POSSIBLE",IF(AND(W50="Possible",0.51&lt;=W57,W57&lt;=1.05),W57,"CHANGE PRESSURE"))</f>
        <v>NOT POSSIBLE</v>
      </c>
      <c r="X58" s="243" t="str">
        <f>IF(X50="NOT POSSIBLE","NOT POSSIBLE",IF(AND(X50="Possible",0.906&lt;=X57,X57&lt;=1.531),X57,"CHANGE PRESSURE"))</f>
        <v>NOT POSSIBLE</v>
      </c>
      <c r="Y58" s="243" t="str">
        <f>IF(Y50="NOT POSSIBLE","NOT POSSIBLE",IF(AND(Y50="Possible",1.142&lt;=Y57,Y57&lt;=1.9),Y57,"CHANGE PRESSURE"))</f>
        <v>NOT POSSIBLE</v>
      </c>
    </row>
    <row r="59" spans="17:25" x14ac:dyDescent="0.6">
      <c r="U59" s="2"/>
      <c r="V59" s="357"/>
      <c r="W59" s="243"/>
      <c r="X59" s="243"/>
      <c r="Y59" s="243"/>
    </row>
    <row r="60" spans="17:25" x14ac:dyDescent="0.6">
      <c r="U60" s="2"/>
      <c r="V60" s="357"/>
      <c r="W60" s="243"/>
      <c r="X60" s="243"/>
      <c r="Y60" s="243"/>
    </row>
    <row r="63" spans="17:25" x14ac:dyDescent="0.6">
      <c r="Q63" s="46" t="s">
        <v>180</v>
      </c>
      <c r="U63" s="9" t="s">
        <v>14</v>
      </c>
      <c r="V63" s="9"/>
      <c r="W63" s="9"/>
      <c r="X63" s="9"/>
      <c r="Y63" s="9"/>
    </row>
    <row r="64" spans="17:25" x14ac:dyDescent="0.6">
      <c r="U64" t="s">
        <v>15</v>
      </c>
      <c r="V64" s="4">
        <f>'2.5" Foam Chambers'!N27</f>
        <v>0</v>
      </c>
      <c r="W64" t="s">
        <v>11</v>
      </c>
    </row>
    <row r="65" spans="21:25" x14ac:dyDescent="0.6">
      <c r="U65" s="5"/>
      <c r="V65" s="6" t="s">
        <v>16</v>
      </c>
      <c r="W65" s="5"/>
    </row>
    <row r="66" spans="21:25" x14ac:dyDescent="0.6">
      <c r="V66" s="5"/>
      <c r="W66" s="6"/>
      <c r="X66" s="6"/>
      <c r="Y66" s="6"/>
    </row>
    <row r="67" spans="21:25" x14ac:dyDescent="0.6">
      <c r="U67" t="s">
        <v>17</v>
      </c>
      <c r="V67" s="7" t="s">
        <v>18</v>
      </c>
      <c r="W67" s="7" t="s">
        <v>2</v>
      </c>
      <c r="X67" s="7" t="s">
        <v>19</v>
      </c>
      <c r="Y67" s="7" t="s">
        <v>20</v>
      </c>
    </row>
    <row r="68" spans="21:25" x14ac:dyDescent="0.6">
      <c r="V68" s="7" t="str">
        <f>IF(AND(6&lt;=V64,V64&lt;=83),"POSSIBLE","NOT POSSIBLE")</f>
        <v>NOT POSSIBLE</v>
      </c>
      <c r="W68" s="7" t="str">
        <f>IF(AND(26&lt;=V64,V64&lt;=226),"POSSIBLE","NOT POSSIBLE")</f>
        <v>NOT POSSIBLE</v>
      </c>
      <c r="X68" s="7" t="str">
        <f>IF(AND(82&lt;=V64,V64&lt;=480),"POSSIBLE","NOT POSSIBLE")</f>
        <v>NOT POSSIBLE</v>
      </c>
      <c r="Y68" s="7" t="str">
        <f>IF(AND(131&lt;=V64,V64&lt;=740),"POSSIBLE","NOT POSSIBLE")</f>
        <v>NOT POSSIBLE</v>
      </c>
    </row>
    <row r="69" spans="21:25" x14ac:dyDescent="0.6">
      <c r="U69" s="5"/>
      <c r="V69" s="5"/>
      <c r="W69" s="5"/>
      <c r="X69" s="5"/>
      <c r="Y69" s="3"/>
    </row>
    <row r="70" spans="21:25" x14ac:dyDescent="0.6">
      <c r="U70" t="s">
        <v>21</v>
      </c>
      <c r="V70" s="16">
        <f>'2.5" Foam Chambers'!O27</f>
        <v>0</v>
      </c>
      <c r="W70" t="s">
        <v>12</v>
      </c>
      <c r="X70" s="3"/>
      <c r="Y70" s="3"/>
    </row>
    <row r="71" spans="21:25" x14ac:dyDescent="0.6">
      <c r="U71" s="5"/>
      <c r="V71" s="5"/>
      <c r="W71" s="5"/>
      <c r="X71" s="5"/>
      <c r="Y71" s="5"/>
    </row>
    <row r="72" spans="21:25" x14ac:dyDescent="0.6">
      <c r="U72" s="2"/>
      <c r="V72" s="2"/>
      <c r="W72" s="2"/>
      <c r="X72" s="2"/>
      <c r="Y72" s="2"/>
    </row>
    <row r="73" spans="21:25" x14ac:dyDescent="0.6">
      <c r="V73" s="6" t="s">
        <v>22</v>
      </c>
      <c r="W73" s="6"/>
      <c r="X73" s="6"/>
      <c r="Y73" s="6"/>
    </row>
    <row r="74" spans="21:25" x14ac:dyDescent="0.6">
      <c r="V74" s="7" t="s">
        <v>18</v>
      </c>
      <c r="W74" s="7" t="s">
        <v>2</v>
      </c>
      <c r="X74" s="7" t="s">
        <v>19</v>
      </c>
      <c r="Y74" s="7" t="s">
        <v>20</v>
      </c>
    </row>
    <row r="75" spans="21:25" x14ac:dyDescent="0.6">
      <c r="U75" t="s">
        <v>23</v>
      </c>
      <c r="V75" s="8" t="str">
        <f>IF(V68="NOT POSSIBLE","NOT POSSIBLE",SQRT(V64/(29.8*0.615*SQRT(V70))))</f>
        <v>NOT POSSIBLE</v>
      </c>
      <c r="W75" s="8" t="str">
        <f>IF(W68="NOT POSSIBLE","NOT POSSIBLE",SQRT(V64/(29.8*0.615*SQRT(V70))))</f>
        <v>NOT POSSIBLE</v>
      </c>
      <c r="X75" s="8" t="str">
        <f>IF(X68="NOT POSSIBLE","NOT POSSIBLE",SQRT(V64/(29.8*0.615*SQRT(V70))))</f>
        <v>NOT POSSIBLE</v>
      </c>
      <c r="Y75" s="8" t="str">
        <f>IF(Y68="NOT POSSIBLE","NOT POSSIBLE",SQRT(V64/(29.8*0.615*SQRT(V70))))</f>
        <v>NOT POSSIBLE</v>
      </c>
    </row>
    <row r="76" spans="21:25" x14ac:dyDescent="0.6">
      <c r="U76" t="s">
        <v>24</v>
      </c>
      <c r="V76" s="357" t="str">
        <f>IF(V68="NOT POSSIBLE","NOT POSSIBLE",IF(AND(V68="Possible",0.6&lt;=V75,V75&lt;=1.05),V75,"CHG PRESS OR GPM"))</f>
        <v>NOT POSSIBLE</v>
      </c>
      <c r="W76" s="243" t="str">
        <f>IF(W68="NOT POSSIBLE","NOT POSSIBLE",IF(AND(W68="Possible",0.51&lt;=W75,W75&lt;=1.05),W75,"CHANGE PRESSURE"))</f>
        <v>NOT POSSIBLE</v>
      </c>
      <c r="X76" s="243" t="str">
        <f>IF(X68="NOT POSSIBLE","NOT POSSIBLE",IF(AND(X68="Possible",0.906&lt;=X75,X75&lt;=1.531),X75,"CHANGE PRESSURE"))</f>
        <v>NOT POSSIBLE</v>
      </c>
      <c r="Y76" s="243" t="str">
        <f>IF(Y68="NOT POSSIBLE","NOT POSSIBLE",IF(AND(Y68="Possible",1.142&lt;=Y75,Y75&lt;=1.9),Y75,"CHANGE PRESSURE"))</f>
        <v>NOT POSSIBLE</v>
      </c>
    </row>
    <row r="77" spans="21:25" x14ac:dyDescent="0.6">
      <c r="U77" s="2"/>
      <c r="V77" s="357"/>
      <c r="W77" s="243"/>
      <c r="X77" s="243"/>
      <c r="Y77" s="243"/>
    </row>
    <row r="78" spans="21:25" x14ac:dyDescent="0.6">
      <c r="U78" s="2"/>
      <c r="V78" s="357"/>
      <c r="W78" s="243"/>
      <c r="X78" s="243"/>
      <c r="Y78" s="243"/>
    </row>
  </sheetData>
  <mergeCells count="22">
    <mergeCell ref="V58:V60"/>
    <mergeCell ref="W58:W60"/>
    <mergeCell ref="X58:X60"/>
    <mergeCell ref="Y58:Y60"/>
    <mergeCell ref="V76:V78"/>
    <mergeCell ref="W76:W78"/>
    <mergeCell ref="X76:X78"/>
    <mergeCell ref="Y76:Y78"/>
    <mergeCell ref="V22:V24"/>
    <mergeCell ref="W22:W24"/>
    <mergeCell ref="X22:X24"/>
    <mergeCell ref="Y22:Y24"/>
    <mergeCell ref="V40:V42"/>
    <mergeCell ref="W40:W42"/>
    <mergeCell ref="X40:X42"/>
    <mergeCell ref="Y40:Y42"/>
    <mergeCell ref="B3:E3"/>
    <mergeCell ref="B11:E11"/>
    <mergeCell ref="B14:B16"/>
    <mergeCell ref="C14:C16"/>
    <mergeCell ref="D14:D16"/>
    <mergeCell ref="E14:E16"/>
  </mergeCells>
  <pageMargins left="0.25" right="0.25" top="1" bottom="1" header="0.5" footer="0.5"/>
  <pageSetup paperSize="17" scale="3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07985-E022-420C-8D38-64AF431413A4}">
  <dimension ref="A1:D32"/>
  <sheetViews>
    <sheetView topLeftCell="A6" workbookViewId="0">
      <selection activeCell="A91" sqref="A91"/>
    </sheetView>
  </sheetViews>
  <sheetFormatPr defaultRowHeight="14.4" x14ac:dyDescent="0.55000000000000004"/>
  <cols>
    <col min="1" max="1" width="14.41796875" customWidth="1"/>
    <col min="2" max="2" width="35.15625" customWidth="1"/>
    <col min="4" max="4" width="44.68359375" customWidth="1"/>
  </cols>
  <sheetData>
    <row r="1" spans="1:4" ht="18.3" x14ac:dyDescent="0.85">
      <c r="A1" s="165">
        <v>3506000</v>
      </c>
      <c r="B1" s="165" t="s">
        <v>192</v>
      </c>
      <c r="D1" s="173" t="str">
        <f>A1&amp;"-"&amp;B1</f>
        <v>3506000-Hastings, MI</v>
      </c>
    </row>
    <row r="2" spans="1:4" ht="18.3" x14ac:dyDescent="0.85">
      <c r="A2" s="165">
        <v>3501001</v>
      </c>
      <c r="B2" s="165" t="s">
        <v>193</v>
      </c>
      <c r="D2" s="173" t="str">
        <f t="shared" ref="D2:D32" si="0">A2&amp;"-"&amp;B2</f>
        <v>3501001-Parsippany, NJ</v>
      </c>
    </row>
    <row r="3" spans="1:4" ht="18.3" x14ac:dyDescent="0.85">
      <c r="A3" s="165">
        <f t="shared" ref="A3:A11" si="1">A2+1</f>
        <v>3501002</v>
      </c>
      <c r="B3" s="165" t="s">
        <v>194</v>
      </c>
      <c r="D3" s="173" t="str">
        <f t="shared" si="0"/>
        <v>3501002-Jessup, MD</v>
      </c>
    </row>
    <row r="4" spans="1:4" ht="18.3" x14ac:dyDescent="0.85">
      <c r="A4" s="165">
        <f t="shared" si="1"/>
        <v>3501003</v>
      </c>
      <c r="B4" s="165" t="s">
        <v>195</v>
      </c>
      <c r="D4" s="173" t="str">
        <f t="shared" si="0"/>
        <v>3501003-King of Prussia, PA</v>
      </c>
    </row>
    <row r="5" spans="1:4" ht="18.3" x14ac:dyDescent="0.85">
      <c r="A5" s="165">
        <f t="shared" si="1"/>
        <v>3501004</v>
      </c>
      <c r="B5" s="165" t="s">
        <v>196</v>
      </c>
      <c r="D5" s="173" t="str">
        <f t="shared" si="0"/>
        <v>3501004-Santa Fe Springs, CA</v>
      </c>
    </row>
    <row r="6" spans="1:4" ht="18.3" x14ac:dyDescent="0.85">
      <c r="A6" s="165">
        <f t="shared" si="1"/>
        <v>3501005</v>
      </c>
      <c r="B6" s="165" t="s">
        <v>197</v>
      </c>
      <c r="D6" s="173" t="str">
        <f t="shared" si="0"/>
        <v>3501005-Denver, CO</v>
      </c>
    </row>
    <row r="7" spans="1:4" ht="18.3" x14ac:dyDescent="0.85">
      <c r="A7" s="165">
        <f t="shared" si="1"/>
        <v>3501006</v>
      </c>
      <c r="B7" s="165" t="s">
        <v>198</v>
      </c>
      <c r="D7" s="173" t="str">
        <f t="shared" si="0"/>
        <v>3501006-Hayward, CA</v>
      </c>
    </row>
    <row r="8" spans="1:4" ht="18.3" x14ac:dyDescent="0.85">
      <c r="A8" s="165">
        <f t="shared" si="1"/>
        <v>3501007</v>
      </c>
      <c r="B8" s="165" t="s">
        <v>199</v>
      </c>
      <c r="D8" s="173" t="str">
        <f t="shared" si="0"/>
        <v>3501007-Phoenix, AZ</v>
      </c>
    </row>
    <row r="9" spans="1:4" ht="18.3" x14ac:dyDescent="0.85">
      <c r="A9" s="165">
        <f t="shared" si="1"/>
        <v>3501008</v>
      </c>
      <c r="B9" s="165" t="s">
        <v>200</v>
      </c>
      <c r="D9" s="173" t="str">
        <f t="shared" si="0"/>
        <v>3501008-Kent, WA</v>
      </c>
    </row>
    <row r="10" spans="1:4" ht="18.3" x14ac:dyDescent="0.85">
      <c r="A10" s="165">
        <f t="shared" si="1"/>
        <v>3501009</v>
      </c>
      <c r="B10" s="165" t="s">
        <v>201</v>
      </c>
      <c r="D10" s="173" t="str">
        <f t="shared" si="0"/>
        <v>3501009-Columbus, OH</v>
      </c>
    </row>
    <row r="11" spans="1:4" ht="18.3" x14ac:dyDescent="0.85">
      <c r="A11" s="165">
        <f t="shared" si="1"/>
        <v>3501010</v>
      </c>
      <c r="B11" s="165" t="s">
        <v>202</v>
      </c>
      <c r="D11" s="173" t="str">
        <f t="shared" si="0"/>
        <v>3501010-Warren, (Troy) MI</v>
      </c>
    </row>
    <row r="12" spans="1:4" ht="18.3" x14ac:dyDescent="0.85">
      <c r="A12" s="165">
        <v>3501012</v>
      </c>
      <c r="B12" s="165" t="s">
        <v>203</v>
      </c>
      <c r="D12" s="173" t="str">
        <f t="shared" si="0"/>
        <v>3501012-Fort Lauderdale, FL</v>
      </c>
    </row>
    <row r="13" spans="1:4" ht="18.3" x14ac:dyDescent="0.85">
      <c r="A13" s="165">
        <f>A12+1</f>
        <v>3501013</v>
      </c>
      <c r="B13" s="165" t="s">
        <v>204</v>
      </c>
      <c r="D13" s="173" t="str">
        <f t="shared" si="0"/>
        <v>3501013-Dallas, TX</v>
      </c>
    </row>
    <row r="14" spans="1:4" ht="18.3" x14ac:dyDescent="0.85">
      <c r="A14" s="165">
        <f>A13+1</f>
        <v>3501014</v>
      </c>
      <c r="B14" s="165" t="s">
        <v>205</v>
      </c>
      <c r="D14" s="173" t="str">
        <f t="shared" si="0"/>
        <v>3501014-Houston, TX</v>
      </c>
    </row>
    <row r="15" spans="1:4" ht="18.3" x14ac:dyDescent="0.85">
      <c r="A15" s="165">
        <v>3501016</v>
      </c>
      <c r="B15" s="165" t="s">
        <v>206</v>
      </c>
      <c r="D15" s="173" t="str">
        <f t="shared" si="0"/>
        <v>3501016-Memphis, TN</v>
      </c>
    </row>
    <row r="16" spans="1:4" ht="18.3" x14ac:dyDescent="0.85">
      <c r="A16" s="165">
        <v>3501018</v>
      </c>
      <c r="B16" s="165" t="s">
        <v>207</v>
      </c>
      <c r="D16" s="173" t="str">
        <f t="shared" si="0"/>
        <v>3501018-Carol Stream, IL</v>
      </c>
    </row>
    <row r="17" spans="1:4" ht="18.3" x14ac:dyDescent="0.85">
      <c r="A17" s="165">
        <f>A16+1</f>
        <v>3501019</v>
      </c>
      <c r="B17" s="165" t="s">
        <v>208</v>
      </c>
      <c r="D17" s="173" t="str">
        <f t="shared" si="0"/>
        <v>3501019-North Kansas City, MO</v>
      </c>
    </row>
    <row r="18" spans="1:4" ht="18.3" x14ac:dyDescent="0.85">
      <c r="A18" s="165">
        <v>3501023</v>
      </c>
      <c r="B18" s="165" t="s">
        <v>209</v>
      </c>
      <c r="D18" s="173" t="str">
        <f t="shared" si="0"/>
        <v>3501023-Charlotte, NC</v>
      </c>
    </row>
    <row r="19" spans="1:4" ht="18.3" x14ac:dyDescent="0.85">
      <c r="A19" s="165">
        <v>3501026</v>
      </c>
      <c r="B19" s="165" t="s">
        <v>210</v>
      </c>
      <c r="D19" s="173" t="str">
        <f t="shared" si="0"/>
        <v>3501026-Riverside, CA</v>
      </c>
    </row>
    <row r="20" spans="1:4" ht="18.3" x14ac:dyDescent="0.85">
      <c r="A20" s="165">
        <v>3501027</v>
      </c>
      <c r="B20" s="165" t="s">
        <v>211</v>
      </c>
      <c r="D20" s="173" t="str">
        <f t="shared" si="0"/>
        <v>3501027-Las Vegas, NV</v>
      </c>
    </row>
    <row r="21" spans="1:4" ht="18.3" x14ac:dyDescent="0.85">
      <c r="A21" s="165">
        <v>3501028</v>
      </c>
      <c r="B21" s="165" t="s">
        <v>212</v>
      </c>
      <c r="D21" s="173" t="str">
        <f t="shared" si="0"/>
        <v>3501028-Ocoee, (Orlando) FL</v>
      </c>
    </row>
    <row r="22" spans="1:4" ht="18.3" x14ac:dyDescent="0.85">
      <c r="A22" s="165">
        <v>3501029</v>
      </c>
      <c r="B22" s="165" t="s">
        <v>213</v>
      </c>
      <c r="D22" s="173" t="str">
        <f t="shared" si="0"/>
        <v>3501029-South St. Paul, MN</v>
      </c>
    </row>
    <row r="23" spans="1:4" ht="18.3" x14ac:dyDescent="0.85">
      <c r="A23" s="165">
        <f>A22+1</f>
        <v>3501030</v>
      </c>
      <c r="B23" s="165" t="s">
        <v>214</v>
      </c>
      <c r="D23" s="173" t="str">
        <f t="shared" si="0"/>
        <v>3501030-Doraville, (North Atlanta) GA</v>
      </c>
    </row>
    <row r="24" spans="1:4" ht="18.3" x14ac:dyDescent="0.85">
      <c r="A24" s="165">
        <v>3501032</v>
      </c>
      <c r="B24" s="165" t="s">
        <v>215</v>
      </c>
      <c r="D24" s="173" t="str">
        <f t="shared" si="0"/>
        <v>3501032-Richmond, VA</v>
      </c>
    </row>
    <row r="25" spans="1:4" ht="18.3" x14ac:dyDescent="0.85">
      <c r="A25" s="165">
        <f>A24+2</f>
        <v>3501034</v>
      </c>
      <c r="B25" s="165" t="s">
        <v>216</v>
      </c>
      <c r="D25" s="173" t="str">
        <f t="shared" si="0"/>
        <v>3501034-Maspeth City, NY</v>
      </c>
    </row>
    <row r="26" spans="1:4" ht="18.3" x14ac:dyDescent="0.85">
      <c r="A26" s="165">
        <v>3501035</v>
      </c>
      <c r="B26" s="165" t="s">
        <v>217</v>
      </c>
      <c r="D26" s="173" t="str">
        <f t="shared" si="0"/>
        <v>3501035-Mansfield, (Boston)  MA</v>
      </c>
    </row>
    <row r="27" spans="1:4" ht="18.3" x14ac:dyDescent="0.85">
      <c r="A27" s="166">
        <v>3501036</v>
      </c>
      <c r="B27" s="166" t="s">
        <v>218</v>
      </c>
      <c r="D27" s="173" t="str">
        <f t="shared" si="0"/>
        <v>3501036-San Antonio, TX</v>
      </c>
    </row>
    <row r="28" spans="1:4" ht="18.3" x14ac:dyDescent="0.85">
      <c r="A28" s="165">
        <v>3501037</v>
      </c>
      <c r="B28" s="165" t="s">
        <v>219</v>
      </c>
      <c r="D28" s="173" t="str">
        <f t="shared" si="0"/>
        <v>3501037-Nashville, TN</v>
      </c>
    </row>
    <row r="29" spans="1:4" ht="18.3" x14ac:dyDescent="0.85">
      <c r="A29" s="167">
        <v>3551001</v>
      </c>
      <c r="B29" s="168" t="s">
        <v>220</v>
      </c>
      <c r="D29" s="173" t="str">
        <f t="shared" si="0"/>
        <v>3551001-Woodbridge</v>
      </c>
    </row>
    <row r="30" spans="1:4" ht="18.3" x14ac:dyDescent="0.85">
      <c r="A30" s="169">
        <v>3551002</v>
      </c>
      <c r="B30" s="170" t="s">
        <v>221</v>
      </c>
      <c r="D30" s="173" t="str">
        <f t="shared" si="0"/>
        <v>3551002-Langley</v>
      </c>
    </row>
    <row r="31" spans="1:4" ht="18.3" x14ac:dyDescent="0.85">
      <c r="A31" s="171">
        <v>3551003</v>
      </c>
      <c r="B31" s="172" t="s">
        <v>222</v>
      </c>
      <c r="D31" s="173" t="str">
        <f t="shared" si="0"/>
        <v>3551003-Calgary</v>
      </c>
    </row>
    <row r="32" spans="1:4" ht="18.3" x14ac:dyDescent="0.85">
      <c r="A32" s="167">
        <v>3551004</v>
      </c>
      <c r="B32" s="168" t="s">
        <v>223</v>
      </c>
      <c r="D32" s="173" t="str">
        <f t="shared" si="0"/>
        <v>3551004-Halifax</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2.5" Foam Chambers</vt:lpstr>
      <vt:lpstr>3" Foam Chambers</vt:lpstr>
      <vt:lpstr>4" Foam Chambers</vt:lpstr>
      <vt:lpstr>6" Foam Chambers</vt:lpstr>
      <vt:lpstr>PN'S</vt:lpstr>
      <vt:lpstr>Carbon Calcs</vt:lpstr>
      <vt:lpstr>Stainless Calcs</vt:lpstr>
      <vt:lpstr>Branches</vt:lpstr>
      <vt:lpstr>'2.5" Foam Chambers'!Print_Area</vt:lpstr>
      <vt:lpstr>'3" Foam Chambers'!Print_Area</vt:lpstr>
      <vt:lpstr>'4" Foam Chambers'!Print_Area</vt:lpstr>
      <vt:lpstr>'6" Foam Chambers'!Print_Area</vt:lpstr>
    </vt:vector>
  </TitlesOfParts>
  <Company>Viking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 Baker</dc:creator>
  <cp:lastModifiedBy>Deb Baker</cp:lastModifiedBy>
  <cp:lastPrinted>2020-03-26T17:02:01Z</cp:lastPrinted>
  <dcterms:created xsi:type="dcterms:W3CDTF">2019-11-19T15:40:05Z</dcterms:created>
  <dcterms:modified xsi:type="dcterms:W3CDTF">2020-05-08T17:23:22Z</dcterms:modified>
</cp:coreProperties>
</file>