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G:\Foam\Foam Makers and Chambers\"/>
    </mc:Choice>
  </mc:AlternateContent>
  <xr:revisionPtr revIDLastSave="0" documentId="13_ncr:1_{59DD4B9D-96F4-4A18-81BB-0668F5962B25}" xr6:coauthVersionLast="44" xr6:coauthVersionMax="44" xr10:uidLastSave="{00000000-0000-0000-0000-000000000000}"/>
  <bookViews>
    <workbookView xWindow="-96" yWindow="-96" windowWidth="23232" windowHeight="12552" xr2:uid="{9962BC2A-ADAD-4B3E-9FDC-BA8E95D16028}"/>
  </bookViews>
  <sheets>
    <sheet name="1.5&quot; Foam Maker" sheetId="5" r:id="rId1"/>
    <sheet name="2.5&quot; Foam Maker" sheetId="12" r:id="rId2"/>
    <sheet name="3&quot; Foam Maker " sheetId="10" r:id="rId3"/>
    <sheet name="4&quot; Foam Maker" sheetId="11" r:id="rId4"/>
    <sheet name="PN'S" sheetId="2" r:id="rId5"/>
    <sheet name="Carbon Calcs" sheetId="3" state="hidden" r:id="rId6"/>
    <sheet name="Stainless Calcs" sheetId="4" state="hidden" r:id="rId7"/>
    <sheet name="Branches" sheetId="8" state="hidden" r:id="rId8"/>
  </sheets>
  <definedNames>
    <definedName name="_xlnm.Print_Area" localSheetId="0">'1.5" Foam Maker'!$A$1:$T$43</definedName>
    <definedName name="_xlnm.Print_Area" localSheetId="1">'2.5" Foam Maker'!$A$1:$T$43</definedName>
    <definedName name="_xlnm.Print_Area" localSheetId="2">'3" Foam Maker '!$A$1:$T$43</definedName>
    <definedName name="_xlnm.Print_Area" localSheetId="3">'4" Foam Maker'!$A$1:$T$43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27" i="5" l="1"/>
  <c r="N25" i="5"/>
  <c r="N22" i="5"/>
  <c r="N20" i="5"/>
  <c r="N16" i="5"/>
  <c r="N14" i="5"/>
  <c r="N11" i="5"/>
  <c r="N9" i="5"/>
  <c r="F27" i="5"/>
  <c r="F25" i="5"/>
  <c r="F22" i="5"/>
  <c r="F20" i="5"/>
  <c r="F16" i="5"/>
  <c r="F14" i="5"/>
  <c r="F11" i="5"/>
  <c r="F9" i="5"/>
  <c r="AB71" i="12"/>
  <c r="X71" i="12"/>
  <c r="AB65" i="12"/>
  <c r="AB69" i="12" s="1"/>
  <c r="X65" i="12"/>
  <c r="X69" i="12" s="1"/>
  <c r="AB53" i="12"/>
  <c r="X53" i="12"/>
  <c r="AB47" i="12"/>
  <c r="AB51" i="12" s="1"/>
  <c r="X47" i="12"/>
  <c r="X51" i="12" s="1"/>
  <c r="AB34" i="12"/>
  <c r="X34" i="12"/>
  <c r="AB32" i="12"/>
  <c r="X32" i="12"/>
  <c r="AB28" i="12"/>
  <c r="X28" i="12"/>
  <c r="N27" i="12"/>
  <c r="F27" i="12"/>
  <c r="N25" i="12"/>
  <c r="F25" i="12"/>
  <c r="N22" i="12"/>
  <c r="F22" i="12"/>
  <c r="N20" i="12"/>
  <c r="F20" i="12"/>
  <c r="AB16" i="12"/>
  <c r="X16" i="12"/>
  <c r="N16" i="12"/>
  <c r="F16" i="12"/>
  <c r="N14" i="12"/>
  <c r="F14" i="12"/>
  <c r="N11" i="12"/>
  <c r="F11" i="12"/>
  <c r="AB10" i="12"/>
  <c r="AB14" i="12" s="1"/>
  <c r="AB21" i="12" s="1"/>
  <c r="X10" i="12"/>
  <c r="X14" i="12" s="1"/>
  <c r="N9" i="12"/>
  <c r="F9" i="12"/>
  <c r="AB76" i="12" l="1"/>
  <c r="AB77" i="12" s="1"/>
  <c r="R27" i="12" s="1"/>
  <c r="X76" i="12"/>
  <c r="X77" i="12"/>
  <c r="R16" i="12" s="1"/>
  <c r="X21" i="12"/>
  <c r="X22" i="12" s="1"/>
  <c r="R9" i="12" s="1"/>
  <c r="X58" i="12"/>
  <c r="X59" i="12"/>
  <c r="R14" i="12" s="1"/>
  <c r="AB58" i="12"/>
  <c r="AB59" i="12" s="1"/>
  <c r="R25" i="12" s="1"/>
  <c r="AB22" i="12"/>
  <c r="R20" i="12" s="1"/>
  <c r="X39" i="12"/>
  <c r="X40" i="12" s="1"/>
  <c r="R11" i="12" s="1"/>
  <c r="AB39" i="12"/>
  <c r="AB40" i="12" s="1"/>
  <c r="R22" i="12" s="1"/>
  <c r="N27" i="11" l="1"/>
  <c r="N25" i="11"/>
  <c r="N22" i="11"/>
  <c r="N20" i="11"/>
  <c r="N16" i="11"/>
  <c r="N14" i="11"/>
  <c r="N11" i="11"/>
  <c r="N9" i="11"/>
  <c r="F27" i="11"/>
  <c r="F25" i="11"/>
  <c r="F22" i="11"/>
  <c r="F20" i="11"/>
  <c r="F16" i="11"/>
  <c r="F14" i="11"/>
  <c r="F11" i="11"/>
  <c r="F9" i="11"/>
  <c r="AB71" i="11" l="1"/>
  <c r="X71" i="11"/>
  <c r="AB65" i="11"/>
  <c r="AB69" i="11" s="1"/>
  <c r="X65" i="11"/>
  <c r="X69" i="11" s="1"/>
  <c r="AB53" i="11"/>
  <c r="X53" i="11"/>
  <c r="AB47" i="11"/>
  <c r="AB51" i="11" s="1"/>
  <c r="X47" i="11"/>
  <c r="X51" i="11" s="1"/>
  <c r="X58" i="11" s="1"/>
  <c r="AB34" i="11"/>
  <c r="X34" i="11"/>
  <c r="AB28" i="11"/>
  <c r="AB32" i="11" s="1"/>
  <c r="X28" i="11"/>
  <c r="X32" i="11" s="1"/>
  <c r="AB16" i="11"/>
  <c r="X16" i="11"/>
  <c r="AB10" i="11"/>
  <c r="AB14" i="11" s="1"/>
  <c r="X10" i="11"/>
  <c r="X14" i="11" s="1"/>
  <c r="AB10" i="10"/>
  <c r="AB14" i="10" s="1"/>
  <c r="AB21" i="10" s="1"/>
  <c r="AB71" i="10"/>
  <c r="AB65" i="10"/>
  <c r="AB69" i="10" s="1"/>
  <c r="N27" i="10"/>
  <c r="N25" i="10"/>
  <c r="N22" i="10"/>
  <c r="N20" i="10"/>
  <c r="N16" i="10"/>
  <c r="N14" i="10"/>
  <c r="N11" i="10"/>
  <c r="N9" i="10"/>
  <c r="F27" i="10"/>
  <c r="F25" i="10"/>
  <c r="F22" i="10"/>
  <c r="F20" i="10"/>
  <c r="F16" i="10"/>
  <c r="F14" i="10"/>
  <c r="F11" i="10"/>
  <c r="F9" i="10"/>
  <c r="X71" i="10"/>
  <c r="X65" i="10"/>
  <c r="X69" i="10" s="1"/>
  <c r="AB53" i="10"/>
  <c r="X53" i="10"/>
  <c r="AB47" i="10"/>
  <c r="AB51" i="10" s="1"/>
  <c r="X47" i="10"/>
  <c r="X51" i="10" s="1"/>
  <c r="AB34" i="10"/>
  <c r="X34" i="10"/>
  <c r="AB28" i="10"/>
  <c r="AB32" i="10" s="1"/>
  <c r="X28" i="10"/>
  <c r="X32" i="10" s="1"/>
  <c r="AB16" i="10"/>
  <c r="X16" i="10"/>
  <c r="X10" i="10"/>
  <c r="X14" i="10" s="1"/>
  <c r="AB39" i="11" l="1"/>
  <c r="AB40" i="11" s="1"/>
  <c r="R22" i="11" s="1"/>
  <c r="X59" i="11"/>
  <c r="R14" i="11" s="1"/>
  <c r="AB58" i="11"/>
  <c r="AB59" i="11" s="1"/>
  <c r="R25" i="11" s="1"/>
  <c r="X76" i="11"/>
  <c r="X77" i="11" s="1"/>
  <c r="R16" i="11" s="1"/>
  <c r="X39" i="11"/>
  <c r="X40" i="11" s="1"/>
  <c r="R11" i="11" s="1"/>
  <c r="AB21" i="11"/>
  <c r="AB22" i="11" s="1"/>
  <c r="R20" i="11" s="1"/>
  <c r="AB76" i="11"/>
  <c r="AB77" i="11" s="1"/>
  <c r="R27" i="11" s="1"/>
  <c r="X21" i="11"/>
  <c r="X22" i="11" s="1"/>
  <c r="R9" i="11" s="1"/>
  <c r="AB22" i="10"/>
  <c r="R20" i="10" s="1"/>
  <c r="X58" i="10"/>
  <c r="X59" i="10" s="1"/>
  <c r="R14" i="10" s="1"/>
  <c r="X39" i="10"/>
  <c r="X40" i="10" s="1"/>
  <c r="AB76" i="10"/>
  <c r="AB77" i="10" s="1"/>
  <c r="X76" i="10"/>
  <c r="X77" i="10" s="1"/>
  <c r="AB39" i="10"/>
  <c r="AB58" i="10"/>
  <c r="AB59" i="10" s="1"/>
  <c r="X21" i="10"/>
  <c r="AB40" i="10" l="1"/>
  <c r="R22" i="10" s="1"/>
  <c r="X22" i="10"/>
  <c r="R9" i="10" s="1"/>
  <c r="R16" i="10"/>
  <c r="R25" i="10"/>
  <c r="R11" i="10"/>
  <c r="R27" i="10"/>
  <c r="AB10" i="5" l="1"/>
  <c r="AB14" i="5" s="1"/>
  <c r="AB16" i="5"/>
  <c r="X16" i="5" l="1"/>
  <c r="X10" i="5" l="1"/>
  <c r="X14" i="5" s="1"/>
  <c r="X21" i="5" l="1"/>
  <c r="X22" i="5" s="1"/>
  <c r="AB21" i="5"/>
  <c r="AB22" i="5" s="1"/>
  <c r="X71" i="5" l="1"/>
  <c r="D2" i="8" l="1"/>
  <c r="D4" i="8"/>
  <c r="D5" i="8"/>
  <c r="D12" i="8"/>
  <c r="D13" i="8"/>
  <c r="D15" i="8"/>
  <c r="D16" i="8"/>
  <c r="D17" i="8"/>
  <c r="D18" i="8"/>
  <c r="D19" i="8"/>
  <c r="D20" i="8"/>
  <c r="D21" i="8"/>
  <c r="D22" i="8"/>
  <c r="D24" i="8"/>
  <c r="D25" i="8"/>
  <c r="D26" i="8"/>
  <c r="D27" i="8"/>
  <c r="D28" i="8"/>
  <c r="D29" i="8"/>
  <c r="D30" i="8"/>
  <c r="D31" i="8"/>
  <c r="D32" i="8"/>
  <c r="D1" i="8"/>
  <c r="A25" i="8"/>
  <c r="A23" i="8"/>
  <c r="D23" i="8" s="1"/>
  <c r="A17" i="8"/>
  <c r="A14" i="8"/>
  <c r="D14" i="8" s="1"/>
  <c r="A13" i="8"/>
  <c r="A3" i="8"/>
  <c r="A4" i="8" s="1"/>
  <c r="A5" i="8" s="1"/>
  <c r="A6" i="8" s="1"/>
  <c r="A7" i="8" s="1"/>
  <c r="A8" i="8" s="1"/>
  <c r="A9" i="8" s="1"/>
  <c r="A10" i="8" s="1"/>
  <c r="A11" i="8" s="1"/>
  <c r="D11" i="8" s="1"/>
  <c r="D10" i="8" l="1"/>
  <c r="D9" i="8"/>
  <c r="D7" i="8"/>
  <c r="D8" i="8"/>
  <c r="D6" i="8"/>
  <c r="D3" i="8"/>
  <c r="AB71" i="5" l="1"/>
  <c r="AB65" i="5"/>
  <c r="AB69" i="5" s="1"/>
  <c r="AB53" i="5"/>
  <c r="AB47" i="5"/>
  <c r="AB51" i="5" s="1"/>
  <c r="AB34" i="5"/>
  <c r="AB28" i="5"/>
  <c r="AB32" i="5" s="1"/>
  <c r="X53" i="5"/>
  <c r="AB76" i="5" l="1"/>
  <c r="AB77" i="5" s="1"/>
  <c r="R20" i="5"/>
  <c r="AB39" i="5"/>
  <c r="AB40" i="5" s="1"/>
  <c r="AB58" i="5"/>
  <c r="AB59" i="5" s="1"/>
  <c r="X47" i="5"/>
  <c r="X51" i="5" s="1"/>
  <c r="X65" i="5"/>
  <c r="X69" i="5" s="1"/>
  <c r="X34" i="5"/>
  <c r="X28" i="5"/>
  <c r="X32" i="5" s="1"/>
  <c r="R25" i="5" l="1"/>
  <c r="R27" i="5"/>
  <c r="R22" i="5"/>
  <c r="X58" i="5"/>
  <c r="X59" i="5" s="1"/>
  <c r="R9" i="5"/>
  <c r="X39" i="5"/>
  <c r="X40" i="5" s="1"/>
  <c r="X76" i="5"/>
  <c r="X77" i="5" s="1"/>
  <c r="V46" i="3"/>
  <c r="V70" i="3"/>
  <c r="V64" i="3"/>
  <c r="V52" i="3"/>
  <c r="V34" i="3"/>
  <c r="V28" i="3"/>
  <c r="V16" i="3"/>
  <c r="V10" i="3"/>
  <c r="R16" i="5" l="1"/>
  <c r="R14" i="5"/>
  <c r="R11" i="5"/>
  <c r="V10" i="4"/>
  <c r="V28" i="4"/>
  <c r="V16" i="4"/>
  <c r="Y68" i="3" l="1"/>
  <c r="Y50" i="3"/>
  <c r="Y32" i="3"/>
  <c r="W68" i="3" l="1"/>
  <c r="W75" i="3" s="1"/>
  <c r="Y75" i="3"/>
  <c r="Y76" i="3"/>
  <c r="V68" i="3"/>
  <c r="X68" i="3"/>
  <c r="Y57" i="3"/>
  <c r="Y58" i="3"/>
  <c r="V50" i="3"/>
  <c r="W50" i="3"/>
  <c r="X50" i="3"/>
  <c r="Y39" i="3"/>
  <c r="Y40" i="3"/>
  <c r="V32" i="3"/>
  <c r="W32" i="3"/>
  <c r="X32" i="3"/>
  <c r="W76" i="3" l="1"/>
  <c r="X75" i="3"/>
  <c r="X76" i="3" s="1"/>
  <c r="V75" i="3"/>
  <c r="W57" i="3"/>
  <c r="W58" i="3" s="1"/>
  <c r="V57" i="3"/>
  <c r="V58" i="3" s="1"/>
  <c r="X57" i="3"/>
  <c r="X58" i="3" s="1"/>
  <c r="W39" i="3"/>
  <c r="W40" i="3" s="1"/>
  <c r="V39" i="3"/>
  <c r="V40" i="3" s="1"/>
  <c r="X39" i="3"/>
  <c r="X40" i="3" s="1"/>
  <c r="V76" i="3" l="1"/>
  <c r="V70" i="4" l="1"/>
  <c r="V64" i="4"/>
  <c r="V68" i="4" s="1"/>
  <c r="V52" i="4"/>
  <c r="V46" i="4"/>
  <c r="X50" i="4" s="1"/>
  <c r="V34" i="4"/>
  <c r="X32" i="4"/>
  <c r="B8" i="4"/>
  <c r="B2" i="4"/>
  <c r="E6" i="4" s="1"/>
  <c r="X14" i="4" l="1"/>
  <c r="X21" i="4" s="1"/>
  <c r="X22" i="4" s="1"/>
  <c r="V14" i="4"/>
  <c r="W32" i="4"/>
  <c r="W39" i="4" s="1"/>
  <c r="W40" i="4" s="1"/>
  <c r="V32" i="4"/>
  <c r="X68" i="4"/>
  <c r="W50" i="4"/>
  <c r="X39" i="4"/>
  <c r="X40" i="4" s="1"/>
  <c r="X57" i="4"/>
  <c r="X58" i="4" s="1"/>
  <c r="V75" i="4"/>
  <c r="V76" i="4" s="1"/>
  <c r="E13" i="4"/>
  <c r="E14" i="4" s="1"/>
  <c r="Y68" i="4"/>
  <c r="Y32" i="4"/>
  <c r="Y50" i="4"/>
  <c r="W68" i="4"/>
  <c r="B6" i="4"/>
  <c r="C6" i="4"/>
  <c r="D6" i="4"/>
  <c r="Y14" i="4"/>
  <c r="W14" i="4"/>
  <c r="V50" i="4"/>
  <c r="W14" i="3" l="1"/>
  <c r="V14" i="3"/>
  <c r="Y14" i="3"/>
  <c r="X14" i="3"/>
  <c r="W57" i="4"/>
  <c r="W58" i="4" s="1"/>
  <c r="X75" i="4"/>
  <c r="X76" i="4" s="1"/>
  <c r="W21" i="4"/>
  <c r="W22" i="4" s="1"/>
  <c r="V57" i="4"/>
  <c r="V58" i="4" s="1"/>
  <c r="Y75" i="4"/>
  <c r="Y76" i="4" s="1"/>
  <c r="Y21" i="4"/>
  <c r="Y22" i="4" s="1"/>
  <c r="B14" i="4"/>
  <c r="B13" i="4"/>
  <c r="Y39" i="4"/>
  <c r="Y40" i="4" s="1"/>
  <c r="V21" i="4"/>
  <c r="V22" i="4" s="1"/>
  <c r="C13" i="4"/>
  <c r="C14" i="4" s="1"/>
  <c r="W75" i="4"/>
  <c r="W76" i="4" s="1"/>
  <c r="V39" i="4"/>
  <c r="V40" i="4" s="1"/>
  <c r="D13" i="4"/>
  <c r="D14" i="4" s="1"/>
  <c r="Y57" i="4"/>
  <c r="Y58" i="4" s="1"/>
  <c r="X21" i="3" l="1"/>
  <c r="X22" i="3" s="1"/>
  <c r="Y21" i="3"/>
  <c r="Y22" i="3" s="1"/>
  <c r="V21" i="3"/>
  <c r="V22" i="3" s="1"/>
  <c r="W21" i="3"/>
  <c r="W22" i="3" s="1"/>
  <c r="B8" i="3"/>
  <c r="B2" i="3"/>
  <c r="B6" i="3" s="1"/>
  <c r="B14" i="3" l="1"/>
  <c r="B13" i="3"/>
  <c r="C6" i="3"/>
  <c r="D6" i="3"/>
  <c r="D13" i="3" s="1"/>
  <c r="E6" i="3"/>
  <c r="E13" i="3" s="1"/>
  <c r="E14" i="3" s="1"/>
  <c r="D14" i="3" l="1"/>
  <c r="C13" i="3"/>
  <c r="C14" i="3" s="1"/>
</calcChain>
</file>

<file path=xl/sharedStrings.xml><?xml version="1.0" encoding="utf-8"?>
<sst xmlns="http://schemas.openxmlformats.org/spreadsheetml/2006/main" count="967" uniqueCount="164">
  <si>
    <t>Please follow these steps to ensure an accurate order</t>
  </si>
  <si>
    <t>2.5"</t>
  </si>
  <si>
    <t>AFFF 3% S C6</t>
  </si>
  <si>
    <t>ARC 3x3S C6</t>
  </si>
  <si>
    <t>FP3%UL C6</t>
  </si>
  <si>
    <t>FOAM CONCENTRATE</t>
  </si>
  <si>
    <t>SIZE</t>
  </si>
  <si>
    <t>GPM</t>
  </si>
  <si>
    <t>PSI</t>
  </si>
  <si>
    <t>Section 4 - Orifice plate size based on flow rate and pressure</t>
  </si>
  <si>
    <t>Minimum Flow Rate per Maker</t>
  </si>
  <si>
    <t>based on tested flow rate range</t>
  </si>
  <si>
    <t>Available Size</t>
  </si>
  <si>
    <t>1.5"</t>
  </si>
  <si>
    <t>3"</t>
  </si>
  <si>
    <t>4"</t>
  </si>
  <si>
    <t>Desire Pressure</t>
  </si>
  <si>
    <t>if Size is Available, this line is based on tested orifice plate size range</t>
  </si>
  <si>
    <t>Trial Orifice Size (in)</t>
  </si>
  <si>
    <t>Calculated Orifice Size (in)</t>
  </si>
  <si>
    <t>2-1/2" Carbon Steel, ANSI</t>
  </si>
  <si>
    <t>3" Carbon Steel, ANSI</t>
  </si>
  <si>
    <t>4" Carbon Steel, ANSI</t>
  </si>
  <si>
    <t>2-1/2" Carbon Steel, PN16</t>
  </si>
  <si>
    <t>3" Carbon Steel, PN16</t>
  </si>
  <si>
    <t>4" Carbon Steel, PN16</t>
  </si>
  <si>
    <t>2-1/2" Stainless Steel, ANSI</t>
  </si>
  <si>
    <t>3" Stainless Steel, ANSI</t>
  </si>
  <si>
    <t>4" Stainless Steel, ANSI</t>
  </si>
  <si>
    <t>2-1/2" Stainless Steel, PN16</t>
  </si>
  <si>
    <t>3" Stainless Steel, PN16</t>
  </si>
  <si>
    <t>4" Stainless Steel, PN16</t>
  </si>
  <si>
    <t>Carbon PN16</t>
  </si>
  <si>
    <t>N/A</t>
  </si>
  <si>
    <t>MATERIAL/FLANGE                                     "X" appropriate box</t>
  </si>
  <si>
    <t>Carbon ANSI</t>
  </si>
  <si>
    <t>Serialized Part Number:</t>
  </si>
  <si>
    <t>For Viking Use Only</t>
  </si>
  <si>
    <t>PDM</t>
  </si>
  <si>
    <t>CSR</t>
  </si>
  <si>
    <t>Stainless ANSI</t>
  </si>
  <si>
    <t>Stainless PN16</t>
  </si>
  <si>
    <t>DATE</t>
  </si>
  <si>
    <t>Customer Signature:</t>
  </si>
  <si>
    <t>Order/Approval Date:</t>
  </si>
  <si>
    <t>NAME</t>
  </si>
  <si>
    <t>6"</t>
  </si>
  <si>
    <t>CARBON STEEL ANSI CHAMBERS</t>
  </si>
  <si>
    <t>CARBON STEEL PN16 CHAMBERS</t>
  </si>
  <si>
    <t>STAINLESS STEEL ANSI CHAMBERS</t>
  </si>
  <si>
    <t>STAINLESS STEEL PN16 CHAMBERS</t>
  </si>
  <si>
    <t>Minimum Flow Rate per Chamber</t>
  </si>
  <si>
    <t>PSI*</t>
  </si>
  <si>
    <t>GPM*</t>
  </si>
  <si>
    <t>Carbon Steel - ANSI</t>
  </si>
  <si>
    <t>Carbon Steel - PN16</t>
  </si>
  <si>
    <t>Stainless Steel - ANSI</t>
  </si>
  <si>
    <t>Stainless Steel - PN16</t>
  </si>
  <si>
    <t>BRANCH</t>
  </si>
  <si>
    <t>Company Name:</t>
  </si>
  <si>
    <t>Hastings, MI</t>
  </si>
  <si>
    <t>Parsippany, NJ</t>
  </si>
  <si>
    <t>Jessup, MD</t>
  </si>
  <si>
    <t>King of Prussia, PA</t>
  </si>
  <si>
    <t>Santa Fe Springs, CA</t>
  </si>
  <si>
    <t>Denver, CO</t>
  </si>
  <si>
    <t>Hayward, CA</t>
  </si>
  <si>
    <t>Phoenix, AZ</t>
  </si>
  <si>
    <t>Kent, WA</t>
  </si>
  <si>
    <t>Columbus, OH</t>
  </si>
  <si>
    <t>Warren, (Troy) MI</t>
  </si>
  <si>
    <t>Fort Lauderdale, FL</t>
  </si>
  <si>
    <t>Dallas, TX</t>
  </si>
  <si>
    <t>Houston, TX</t>
  </si>
  <si>
    <t>Memphis, TN</t>
  </si>
  <si>
    <t>Carol Stream, IL</t>
  </si>
  <si>
    <t>North Kansas City, MO</t>
  </si>
  <si>
    <t>Charlotte, NC</t>
  </si>
  <si>
    <t>Riverside, CA</t>
  </si>
  <si>
    <t>Las Vegas, NV</t>
  </si>
  <si>
    <t>Ocoee, (Orlando) FL</t>
  </si>
  <si>
    <t>South St. Paul, MN</t>
  </si>
  <si>
    <t>Doraville, (North Atlanta) GA</t>
  </si>
  <si>
    <t>Richmond, VA</t>
  </si>
  <si>
    <t>Maspeth City, NY</t>
  </si>
  <si>
    <t>Mansfield, (Boston)  MA</t>
  </si>
  <si>
    <t>San Antonio, TX</t>
  </si>
  <si>
    <t>Nashville, TN</t>
  </si>
  <si>
    <t>Woodbridge</t>
  </si>
  <si>
    <t>Langley</t>
  </si>
  <si>
    <t>Calgary</t>
  </si>
  <si>
    <t>Halifax</t>
  </si>
  <si>
    <t>Select Branch</t>
  </si>
  <si>
    <t>(Typed or written accepted)</t>
  </si>
  <si>
    <t>Minimum Flow Rate</t>
  </si>
  <si>
    <t>Maximum Flow Rate</t>
  </si>
  <si>
    <t>226 GPM</t>
  </si>
  <si>
    <t>855 LPM</t>
  </si>
  <si>
    <t>Minimum Pressure</t>
  </si>
  <si>
    <t>30 PSI</t>
  </si>
  <si>
    <t>2.07 bar</t>
  </si>
  <si>
    <t>Maximum Pressure</t>
  </si>
  <si>
    <t>125 PSI</t>
  </si>
  <si>
    <t>Order Number &amp; Cust. PO:</t>
  </si>
  <si>
    <t>131 GPM</t>
  </si>
  <si>
    <t>740 GPM</t>
  </si>
  <si>
    <t>496 LPM</t>
  </si>
  <si>
    <t>2800 LPM</t>
  </si>
  <si>
    <t>FOAM MAKER ORDER/RELEASE FORM</t>
  </si>
  <si>
    <t>Foam Makers are custom made and NOT RETURNABLE</t>
  </si>
  <si>
    <t>1-1/2" Carbon Steel, ANSI</t>
  </si>
  <si>
    <t>F21216/QUOTE</t>
  </si>
  <si>
    <t>F21221/QUOTE</t>
  </si>
  <si>
    <t>F21226/QUOTE</t>
  </si>
  <si>
    <t>F21231/QUOTE</t>
  </si>
  <si>
    <t>1-1/2" Carbon Steel, PN16</t>
  </si>
  <si>
    <t>F21217/QUOTE</t>
  </si>
  <si>
    <t>F21222/QUOTE</t>
  </si>
  <si>
    <t>F21227/QUOTE</t>
  </si>
  <si>
    <t>F21232/QUOTE</t>
  </si>
  <si>
    <t>1-1/2" Stainless Steel, ANSI</t>
  </si>
  <si>
    <t>F21218/QUOTE</t>
  </si>
  <si>
    <t>F21223/QUOTE</t>
  </si>
  <si>
    <t>F21228/QUOTE</t>
  </si>
  <si>
    <t>F21233/QUOTE</t>
  </si>
  <si>
    <t>1-1/2" Stainless Steel, PN16</t>
  </si>
  <si>
    <t>F21219/QUOTE</t>
  </si>
  <si>
    <t>F21224/QUOTE</t>
  </si>
  <si>
    <t>F21229/QUOTE</t>
  </si>
  <si>
    <t>F21234/QUOTE</t>
  </si>
  <si>
    <t>Foam Pourer</t>
  </si>
  <si>
    <t>F21555</t>
  </si>
  <si>
    <t>F21259</t>
  </si>
  <si>
    <t>F21263</t>
  </si>
  <si>
    <t>F21256</t>
  </si>
  <si>
    <t>F21260</t>
  </si>
  <si>
    <t>F21264</t>
  </si>
  <si>
    <t>F21257</t>
  </si>
  <si>
    <t>F21261</t>
  </si>
  <si>
    <t>F21265</t>
  </si>
  <si>
    <t>F21258</t>
  </si>
  <si>
    <t>F21262</t>
  </si>
  <si>
    <t>F21266</t>
  </si>
  <si>
    <t>6 GPM</t>
  </si>
  <si>
    <t>313 LPM</t>
  </si>
  <si>
    <t>8.62 bar</t>
  </si>
  <si>
    <t>FOAM POURER (Optional)                                    "Y" OR "N"</t>
  </si>
  <si>
    <t>FOAM POURER                  PART NUMBER</t>
  </si>
  <si>
    <t>QTY</t>
  </si>
  <si>
    <t>ORIFICE*</t>
  </si>
  <si>
    <t>26 GPM</t>
  </si>
  <si>
    <t>98 LPM</t>
  </si>
  <si>
    <t>FOAM MAKER                                                      BASE PART NUMBER</t>
  </si>
  <si>
    <t>FOAM MAKER                                                          BASE PART NUMBER</t>
  </si>
  <si>
    <t>CARBON STEEL FOAM MAKERS</t>
  </si>
  <si>
    <t>STAINLESS STEEL FOAM MAKERS</t>
  </si>
  <si>
    <t>*PLEASE SEE UL DIRECTORY UNDER SELECTED FOAM CONCENTRATE FOR APPROVAL OF FUEL, ORIFICE DIAM IN. AND INLET PRESSURE (PSI) TO INSURE APPROPRIATE ORIFICE SIZE/FOAM MAKER IS CHOSEN.</t>
  </si>
  <si>
    <t>82 GPM</t>
  </si>
  <si>
    <t>480 GPM</t>
  </si>
  <si>
    <t>312 LPM</t>
  </si>
  <si>
    <t>1818 LPM</t>
  </si>
  <si>
    <t>83 LPM</t>
  </si>
  <si>
    <t>24 GPM</t>
  </si>
  <si>
    <t>Chambers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</si>
</sst>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0"/>
    <numFmt numFmtId="166" formatCode="0.000000"/>
    <numFmt numFmtId="167" formatCode="0.0"/>
  </numFmts>
  <fonts count="17" x14ac:knownFonts="1">
    <font>
      <sz val="11"/>
      <color theme="1"/>
      <name val="Calibri"/>
      <family val="2"/>
      <scheme val="minor"/>
    </font>
    <font>
      <b/>
      <sz val="11"/>
      <color theme="1"/>
      <name val="Calibri"/>
      <family val="2"/>
      <scheme val="minor"/>
    </font>
    <font>
      <b/>
      <sz val="14"/>
      <color theme="0"/>
      <name val="Arial"/>
      <family val="2"/>
    </font>
    <font>
      <b/>
      <sz val="12"/>
      <name val="Arial"/>
      <family val="2"/>
    </font>
    <font>
      <sz val="11"/>
      <name val="Arial"/>
      <family val="2"/>
    </font>
    <font>
      <b/>
      <sz val="10"/>
      <color theme="1"/>
      <name val="Arial"/>
      <family val="2"/>
    </font>
    <font>
      <sz val="8"/>
      <name val="Arial"/>
      <family val="2"/>
    </font>
    <font>
      <b/>
      <sz val="12"/>
      <color theme="1"/>
      <name val="Calibri"/>
      <family val="2"/>
      <scheme val="minor"/>
    </font>
    <font>
      <b/>
      <sz val="12"/>
      <color theme="1"/>
      <name val="Ink Free"/>
      <family val="4"/>
    </font>
    <font>
      <sz val="11"/>
      <color rgb="FFFF0000"/>
      <name val="Calibri"/>
      <family val="2"/>
      <scheme val="minor"/>
    </font>
    <font>
      <sz val="14"/>
      <color theme="1"/>
      <name val="Calibri"/>
      <family val="2"/>
      <scheme val="minor"/>
    </font>
    <font>
      <b/>
      <sz val="13"/>
      <color rgb="FFFF0000"/>
      <name val="Calibri"/>
      <family val="2"/>
      <scheme val="minor"/>
    </font>
    <font>
      <b/>
      <sz val="14"/>
      <color theme="1"/>
      <name val="Calibri"/>
      <family val="2"/>
      <scheme val="minor"/>
    </font>
    <font>
      <sz val="12"/>
      <name val="Comic Sans MS"/>
      <family val="4"/>
    </font>
    <font>
      <sz val="12"/>
      <color theme="1"/>
      <name val="Comic Sans MS"/>
      <family val="4"/>
    </font>
    <font>
      <sz val="9"/>
      <color theme="1"/>
      <name val="Calibri"/>
      <family val="2"/>
      <scheme val="minor"/>
    </font>
    <font>
      <b/>
      <sz val="11"/>
      <color rgb="FFFF0000"/>
      <name val="Calibri"/>
      <family val="2"/>
      <scheme val="minor"/>
    </font>
  </fonts>
  <fills count="7">
    <fill>
      <patternFill patternType="none"/>
    </fill>
    <fill>
      <patternFill patternType="gray125"/>
    </fill>
    <fill>
      <patternFill patternType="solid">
        <fgColor rgb="FF000000"/>
        <bgColor indexed="64"/>
      </patternFill>
    </fill>
    <fill>
      <patternFill patternType="solid">
        <fgColor rgb="FFFFFF00"/>
        <bgColor indexed="64"/>
      </patternFill>
    </fill>
    <fill>
      <patternFill patternType="solid">
        <fgColor rgb="FF92D050"/>
        <bgColor indexed="64"/>
      </patternFill>
    </fill>
    <fill>
      <patternFill patternType="solid">
        <fgColor theme="4" tint="0.59999389629810485"/>
        <bgColor indexed="64"/>
      </patternFill>
    </fill>
    <fill>
      <patternFill patternType="solid">
        <fgColor theme="0" tint="-0.249977111117893"/>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226">
    <xf numFmtId="0" fontId="0" fillId="0" borderId="0" xfId="0"/>
    <xf numFmtId="0" fontId="0" fillId="0" borderId="0" xfId="0" applyFont="1"/>
    <xf numFmtId="0" fontId="0" fillId="0" borderId="0" xfId="0" applyAlignment="1">
      <alignment horizontal="center"/>
    </xf>
    <xf numFmtId="1" fontId="0" fillId="3" borderId="6" xfId="0" applyNumberFormat="1" applyFill="1" applyBorder="1" applyAlignment="1" applyProtection="1">
      <alignment horizontal="center" vertical="center"/>
      <protection locked="0"/>
    </xf>
    <xf numFmtId="0" fontId="0" fillId="0" borderId="0" xfId="0" applyFont="1" applyAlignment="1">
      <alignment vertical="center"/>
    </xf>
    <xf numFmtId="0" fontId="5" fillId="0" borderId="7" xfId="0" applyFont="1" applyBorder="1" applyAlignment="1"/>
    <xf numFmtId="0" fontId="0" fillId="0" borderId="6" xfId="0" applyBorder="1" applyAlignment="1">
      <alignment horizontal="center"/>
    </xf>
    <xf numFmtId="164" fontId="0" fillId="0" borderId="6" xfId="0" applyNumberFormat="1" applyBorder="1" applyAlignment="1">
      <alignment horizontal="center"/>
    </xf>
    <xf numFmtId="0" fontId="0" fillId="5" borderId="0" xfId="0" applyFill="1" applyAlignment="1"/>
    <xf numFmtId="0" fontId="6" fillId="0" borderId="0" xfId="0" applyFont="1" applyAlignment="1">
      <alignment horizontal="center"/>
    </xf>
    <xf numFmtId="165" fontId="6" fillId="0" borderId="0" xfId="0" applyNumberFormat="1" applyFont="1" applyAlignment="1">
      <alignment horizontal="center"/>
    </xf>
    <xf numFmtId="0" fontId="6" fillId="0" borderId="0" xfId="0" applyFont="1" applyAlignment="1">
      <alignment horizontal="left"/>
    </xf>
    <xf numFmtId="1" fontId="0" fillId="3" borderId="6" xfId="0" applyNumberFormat="1" applyFill="1" applyBorder="1" applyAlignment="1" applyProtection="1">
      <alignment horizontal="center"/>
      <protection locked="0"/>
    </xf>
    <xf numFmtId="166" fontId="0" fillId="0" borderId="6" xfId="0" applyNumberFormat="1" applyBorder="1" applyAlignment="1">
      <alignment horizontal="center"/>
    </xf>
    <xf numFmtId="167" fontId="0" fillId="3" borderId="6" xfId="0" applyNumberFormat="1" applyFill="1" applyBorder="1" applyAlignment="1" applyProtection="1">
      <alignment horizontal="center" vertical="center"/>
      <protection locked="0"/>
    </xf>
    <xf numFmtId="167" fontId="0" fillId="3" borderId="6" xfId="0" applyNumberFormat="1" applyFill="1" applyBorder="1" applyAlignment="1" applyProtection="1">
      <alignment horizontal="center"/>
      <protection locked="0"/>
    </xf>
    <xf numFmtId="0" fontId="7" fillId="0" borderId="0" xfId="0" applyFont="1"/>
    <xf numFmtId="164" fontId="9" fillId="0" borderId="0" xfId="0" applyNumberFormat="1" applyFont="1" applyFill="1" applyBorder="1" applyAlignment="1">
      <alignment horizontal="center" vertical="center" wrapText="1"/>
    </xf>
    <xf numFmtId="164" fontId="9" fillId="0" borderId="0" xfId="0" applyNumberFormat="1" applyFont="1" applyFill="1" applyBorder="1" applyAlignment="1">
      <alignment horizontal="center" vertical="center"/>
    </xf>
    <xf numFmtId="0" fontId="0" fillId="0" borderId="1" xfId="0" applyBorder="1" applyProtection="1">
      <protection locked="0"/>
    </xf>
    <xf numFmtId="0" fontId="0" fillId="0" borderId="2" xfId="0" applyBorder="1" applyProtection="1">
      <protection locked="0"/>
    </xf>
    <xf numFmtId="0" fontId="0" fillId="0" borderId="2" xfId="0" applyBorder="1" applyAlignment="1" applyProtection="1">
      <alignment horizontal="center" wrapText="1"/>
      <protection locked="0"/>
    </xf>
    <xf numFmtId="0" fontId="0" fillId="0" borderId="2" xfId="0" applyBorder="1" applyAlignment="1" applyProtection="1">
      <alignment horizontal="center"/>
      <protection locked="0"/>
    </xf>
    <xf numFmtId="0" fontId="0" fillId="0" borderId="16" xfId="0" applyBorder="1" applyProtection="1">
      <protection locked="0"/>
    </xf>
    <xf numFmtId="0" fontId="0" fillId="0" borderId="0" xfId="0" applyProtection="1">
      <protection locked="0"/>
    </xf>
    <xf numFmtId="0" fontId="0" fillId="0" borderId="3" xfId="0" applyBorder="1" applyProtection="1">
      <protection locked="0"/>
    </xf>
    <xf numFmtId="0" fontId="0" fillId="0" borderId="17" xfId="0" applyBorder="1" applyProtection="1">
      <protection locked="0"/>
    </xf>
    <xf numFmtId="0" fontId="0" fillId="0" borderId="0" xfId="0" applyFill="1" applyBorder="1" applyProtection="1">
      <protection locked="0"/>
    </xf>
    <xf numFmtId="0" fontId="2"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wrapText="1"/>
      <protection locked="0"/>
    </xf>
    <xf numFmtId="0" fontId="0" fillId="0" borderId="0" xfId="0" applyBorder="1" applyProtection="1">
      <protection locked="0"/>
    </xf>
    <xf numFmtId="0" fontId="0" fillId="0" borderId="0" xfId="0" applyFont="1" applyBorder="1" applyProtection="1">
      <protection locked="0"/>
    </xf>
    <xf numFmtId="0" fontId="3" fillId="6" borderId="2" xfId="0" applyFont="1" applyFill="1" applyBorder="1" applyAlignment="1" applyProtection="1">
      <alignment vertical="center"/>
      <protection locked="0"/>
    </xf>
    <xf numFmtId="0" fontId="3" fillId="6" borderId="0" xfId="0" applyFont="1" applyFill="1" applyBorder="1" applyAlignment="1" applyProtection="1">
      <alignment vertical="center"/>
      <protection locked="0"/>
    </xf>
    <xf numFmtId="0" fontId="4" fillId="6" borderId="5" xfId="0" applyFont="1" applyFill="1" applyBorder="1" applyAlignment="1" applyProtection="1">
      <alignment vertical="center"/>
      <protection locked="0"/>
    </xf>
    <xf numFmtId="0" fontId="0" fillId="6" borderId="5" xfId="0" applyFont="1" applyFill="1" applyBorder="1" applyProtection="1">
      <protection locked="0"/>
    </xf>
    <xf numFmtId="0" fontId="0" fillId="0" borderId="3" xfId="0" applyFill="1" applyBorder="1" applyProtection="1">
      <protection locked="0"/>
    </xf>
    <xf numFmtId="0" fontId="0" fillId="0" borderId="0" xfId="0" applyFill="1" applyBorder="1" applyAlignment="1" applyProtection="1">
      <alignment horizontal="center" wrapText="1"/>
      <protection locked="0"/>
    </xf>
    <xf numFmtId="0" fontId="0" fillId="0" borderId="17" xfId="0" applyFill="1" applyBorder="1" applyProtection="1">
      <protection locked="0"/>
    </xf>
    <xf numFmtId="0" fontId="0" fillId="0" borderId="0" xfId="0" applyFill="1" applyProtection="1">
      <protection locked="0"/>
    </xf>
    <xf numFmtId="0" fontId="0" fillId="0" borderId="3" xfId="0" applyBorder="1" applyAlignment="1" applyProtection="1">
      <alignment vertical="center"/>
      <protection locked="0"/>
    </xf>
    <xf numFmtId="0" fontId="0" fillId="0" borderId="17" xfId="0" applyBorder="1" applyAlignment="1" applyProtection="1">
      <alignment vertical="center"/>
      <protection locked="0"/>
    </xf>
    <xf numFmtId="0" fontId="0" fillId="0" borderId="0" xfId="0" applyAlignment="1" applyProtection="1">
      <alignment vertical="center"/>
      <protection locked="0"/>
    </xf>
    <xf numFmtId="0" fontId="0" fillId="3" borderId="6" xfId="0" applyFill="1" applyBorder="1" applyAlignment="1" applyProtection="1">
      <alignment horizontal="center"/>
      <protection locked="0"/>
    </xf>
    <xf numFmtId="0" fontId="0" fillId="5" borderId="0" xfId="0" applyFill="1" applyAlignment="1" applyProtection="1">
      <protection locked="0"/>
    </xf>
    <xf numFmtId="0" fontId="0" fillId="0" borderId="0" xfId="0" applyFont="1" applyAlignment="1" applyProtection="1">
      <alignment vertical="center"/>
      <protection locked="0"/>
    </xf>
    <xf numFmtId="0" fontId="5" fillId="0" borderId="7" xfId="0" applyFont="1" applyBorder="1" applyAlignment="1" applyProtection="1">
      <protection locked="0"/>
    </xf>
    <xf numFmtId="0" fontId="0" fillId="0" borderId="0" xfId="0" applyBorder="1" applyAlignment="1" applyProtection="1">
      <alignment horizontal="center" wrapText="1"/>
      <protection locked="0"/>
    </xf>
    <xf numFmtId="0" fontId="0" fillId="0" borderId="0" xfId="0" applyBorder="1" applyAlignment="1" applyProtection="1">
      <alignment horizontal="center"/>
      <protection locked="0"/>
    </xf>
    <xf numFmtId="164" fontId="0" fillId="0" borderId="0" xfId="0" applyNumberFormat="1" applyBorder="1" applyProtection="1">
      <protection locked="0"/>
    </xf>
    <xf numFmtId="0" fontId="0" fillId="0" borderId="6" xfId="0" applyBorder="1" applyAlignment="1" applyProtection="1">
      <alignment horizontal="center"/>
      <protection locked="0"/>
    </xf>
    <xf numFmtId="0" fontId="0" fillId="0" borderId="0" xfId="0" applyFont="1" applyProtection="1">
      <protection locked="0"/>
    </xf>
    <xf numFmtId="164" fontId="0" fillId="0" borderId="6" xfId="0" applyNumberFormat="1" applyBorder="1" applyAlignment="1" applyProtection="1">
      <alignment horizontal="center"/>
      <protection locked="0"/>
    </xf>
    <xf numFmtId="0" fontId="0" fillId="0" borderId="0" xfId="0" applyBorder="1" applyAlignment="1" applyProtection="1">
      <alignment vertical="center"/>
      <protection locked="0"/>
    </xf>
    <xf numFmtId="0" fontId="0" fillId="0" borderId="28" xfId="0" applyBorder="1" applyProtection="1">
      <protection locked="0"/>
    </xf>
    <xf numFmtId="0" fontId="1" fillId="0" borderId="11" xfId="0" applyFont="1" applyBorder="1" applyAlignment="1" applyProtection="1">
      <protection locked="0"/>
    </xf>
    <xf numFmtId="0" fontId="0" fillId="0" borderId="8" xfId="0" applyBorder="1" applyProtection="1">
      <protection locked="0"/>
    </xf>
    <xf numFmtId="0" fontId="0" fillId="0" borderId="8" xfId="0" applyBorder="1" applyAlignment="1" applyProtection="1">
      <alignment horizontal="center"/>
      <protection locked="0"/>
    </xf>
    <xf numFmtId="0" fontId="0" fillId="0" borderId="12" xfId="0" applyBorder="1" applyProtection="1">
      <protection locked="0"/>
    </xf>
    <xf numFmtId="0" fontId="0" fillId="0" borderId="6" xfId="0" applyFont="1" applyBorder="1" applyAlignment="1" applyProtection="1">
      <alignment horizontal="left"/>
      <protection locked="0"/>
    </xf>
    <xf numFmtId="0" fontId="0" fillId="0" borderId="14" xfId="0" applyBorder="1" applyProtection="1">
      <protection locked="0"/>
    </xf>
    <xf numFmtId="0" fontId="7" fillId="0" borderId="13" xfId="0" applyFont="1" applyBorder="1" applyAlignment="1" applyProtection="1">
      <alignment horizontal="left"/>
      <protection locked="0"/>
    </xf>
    <xf numFmtId="0" fontId="7" fillId="0" borderId="13" xfId="0" applyFont="1" applyBorder="1" applyAlignment="1" applyProtection="1">
      <alignment horizontal="left" indent="1"/>
      <protection locked="0"/>
    </xf>
    <xf numFmtId="0" fontId="7" fillId="0" borderId="0" xfId="0" applyFont="1" applyBorder="1" applyAlignment="1" applyProtection="1">
      <alignment horizontal="left"/>
      <protection locked="0"/>
    </xf>
    <xf numFmtId="0" fontId="1" fillId="0" borderId="0" xfId="0" applyFont="1" applyBorder="1" applyAlignment="1" applyProtection="1">
      <alignment horizontal="center"/>
      <protection locked="0"/>
    </xf>
    <xf numFmtId="0" fontId="1" fillId="0" borderId="14" xfId="0" applyFont="1" applyBorder="1" applyAlignment="1" applyProtection="1">
      <alignment horizontal="center"/>
      <protection locked="0"/>
    </xf>
    <xf numFmtId="0" fontId="0" fillId="0" borderId="7" xfId="0" applyBorder="1" applyProtection="1">
      <protection locked="0"/>
    </xf>
    <xf numFmtId="0" fontId="0" fillId="0" borderId="10" xfId="0" applyBorder="1" applyProtection="1">
      <protection locked="0"/>
    </xf>
    <xf numFmtId="0" fontId="0" fillId="0" borderId="0" xfId="0" applyBorder="1" applyAlignment="1" applyProtection="1">
      <alignment horizontal="right"/>
      <protection locked="0"/>
    </xf>
    <xf numFmtId="0" fontId="0" fillId="0" borderId="15" xfId="0" applyBorder="1" applyProtection="1">
      <protection locked="0"/>
    </xf>
    <xf numFmtId="0" fontId="0" fillId="0" borderId="7" xfId="0" applyBorder="1" applyAlignment="1" applyProtection="1">
      <alignment horizontal="center"/>
      <protection locked="0"/>
    </xf>
    <xf numFmtId="0" fontId="0" fillId="0" borderId="4" xfId="0" applyBorder="1" applyProtection="1">
      <protection locked="0"/>
    </xf>
    <xf numFmtId="0" fontId="0" fillId="0" borderId="5" xfId="0" applyBorder="1" applyProtection="1">
      <protection locked="0"/>
    </xf>
    <xf numFmtId="0" fontId="0" fillId="0" borderId="5" xfId="0" applyBorder="1" applyAlignment="1" applyProtection="1">
      <alignment horizontal="center" wrapText="1"/>
      <protection locked="0"/>
    </xf>
    <xf numFmtId="0" fontId="0" fillId="0" borderId="5" xfId="0" applyBorder="1" applyAlignment="1" applyProtection="1">
      <alignment horizontal="center"/>
      <protection locked="0"/>
    </xf>
    <xf numFmtId="0" fontId="0" fillId="0" borderId="0" xfId="0" applyAlignment="1" applyProtection="1">
      <alignment horizontal="center" wrapText="1"/>
      <protection locked="0"/>
    </xf>
    <xf numFmtId="0" fontId="0" fillId="0" borderId="0" xfId="0" applyAlignment="1" applyProtection="1">
      <alignment horizontal="center"/>
      <protection locked="0"/>
    </xf>
    <xf numFmtId="0" fontId="13" fillId="0" borderId="6" xfId="0" applyFont="1" applyBorder="1"/>
    <xf numFmtId="0" fontId="13" fillId="0" borderId="19" xfId="0" applyFont="1" applyBorder="1"/>
    <xf numFmtId="0" fontId="13" fillId="0" borderId="6" xfId="0" applyFont="1" applyBorder="1" applyAlignment="1">
      <alignment horizontal="right"/>
    </xf>
    <xf numFmtId="0" fontId="13" fillId="0" borderId="6" xfId="0" applyFont="1" applyBorder="1" applyAlignment="1">
      <alignment horizontal="left"/>
    </xf>
    <xf numFmtId="0" fontId="13" fillId="0" borderId="9" xfId="0" applyFont="1" applyBorder="1" applyAlignment="1">
      <alignment horizontal="right"/>
    </xf>
    <xf numFmtId="0" fontId="13" fillId="0" borderId="9" xfId="0" applyFont="1" applyBorder="1" applyAlignment="1">
      <alignment horizontal="left"/>
    </xf>
    <xf numFmtId="0" fontId="13" fillId="0" borderId="19" xfId="0" applyFont="1" applyBorder="1" applyAlignment="1">
      <alignment horizontal="right"/>
    </xf>
    <xf numFmtId="0" fontId="13" fillId="0" borderId="19" xfId="0" applyFont="1" applyBorder="1" applyAlignment="1">
      <alignment horizontal="left"/>
    </xf>
    <xf numFmtId="0" fontId="14" fillId="0" borderId="0" xfId="0" applyFont="1"/>
    <xf numFmtId="0" fontId="0" fillId="0" borderId="13" xfId="0" applyBorder="1" applyProtection="1">
      <protection locked="0"/>
    </xf>
    <xf numFmtId="0" fontId="12" fillId="0" borderId="0" xfId="0" applyFont="1" applyAlignment="1" applyProtection="1">
      <protection locked="0"/>
    </xf>
    <xf numFmtId="0" fontId="1" fillId="0" borderId="0" xfId="0" applyFont="1" applyProtection="1">
      <protection locked="0"/>
    </xf>
    <xf numFmtId="0" fontId="6" fillId="0" borderId="0" xfId="0" applyFont="1" applyAlignment="1">
      <alignment horizontal="left" vertical="center"/>
    </xf>
    <xf numFmtId="0" fontId="0" fillId="0" borderId="0" xfId="0" applyFill="1" applyBorder="1" applyAlignment="1" applyProtection="1">
      <alignment horizontal="center"/>
      <protection locked="0"/>
    </xf>
    <xf numFmtId="0" fontId="0" fillId="0" borderId="0" xfId="0" applyFill="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6" xfId="0" applyFont="1" applyBorder="1" applyAlignment="1" applyProtection="1">
      <alignment horizontal="center" vertical="center" wrapText="1"/>
      <protection locked="0"/>
    </xf>
    <xf numFmtId="0" fontId="1" fillId="0" borderId="0" xfId="0" applyFont="1" applyFill="1" applyBorder="1" applyAlignment="1" applyProtection="1">
      <alignment horizontal="right"/>
      <protection locked="0"/>
    </xf>
    <xf numFmtId="0" fontId="1" fillId="0" borderId="0" xfId="0" applyFont="1" applyBorder="1" applyAlignment="1" applyProtection="1">
      <alignment horizontal="right"/>
      <protection locked="0"/>
    </xf>
    <xf numFmtId="0" fontId="11" fillId="0" borderId="0" xfId="0" applyFont="1" applyBorder="1" applyAlignment="1" applyProtection="1">
      <alignment horizontal="center" wrapText="1"/>
    </xf>
    <xf numFmtId="0" fontId="8" fillId="0" borderId="13" xfId="0" applyFont="1" applyBorder="1" applyAlignment="1" applyProtection="1">
      <alignment horizontal="left" indent="1"/>
      <protection locked="0"/>
    </xf>
    <xf numFmtId="0" fontId="0" fillId="0" borderId="14" xfId="0" applyBorder="1" applyAlignment="1" applyProtection="1">
      <alignment horizontal="center"/>
      <protection locked="0"/>
    </xf>
    <xf numFmtId="0" fontId="0" fillId="0" borderId="13" xfId="0" applyFill="1" applyBorder="1" applyProtection="1">
      <protection locked="0"/>
    </xf>
    <xf numFmtId="0" fontId="0" fillId="0" borderId="5" xfId="0" applyFont="1" applyBorder="1" applyProtection="1">
      <protection locked="0"/>
    </xf>
    <xf numFmtId="164" fontId="0" fillId="0" borderId="5" xfId="0" applyNumberFormat="1" applyFill="1" applyBorder="1" applyAlignment="1" applyProtection="1">
      <alignment horizontal="center" vertical="center"/>
      <protection locked="0"/>
    </xf>
    <xf numFmtId="0" fontId="0" fillId="0" borderId="5" xfId="0" applyFill="1" applyBorder="1" applyProtection="1">
      <protection locked="0"/>
    </xf>
    <xf numFmtId="0" fontId="0" fillId="0" borderId="5" xfId="0" applyFont="1" applyFill="1" applyBorder="1" applyProtection="1">
      <protection locked="0"/>
    </xf>
    <xf numFmtId="164" fontId="0" fillId="0" borderId="18" xfId="0" applyNumberFormat="1" applyFill="1" applyBorder="1" applyAlignment="1" applyProtection="1">
      <alignment horizontal="center" vertical="center"/>
      <protection locked="0"/>
    </xf>
    <xf numFmtId="0" fontId="3" fillId="6" borderId="16" xfId="0" applyFont="1" applyFill="1" applyBorder="1" applyAlignment="1" applyProtection="1">
      <alignment vertical="center"/>
      <protection locked="0"/>
    </xf>
    <xf numFmtId="0" fontId="3" fillId="6" borderId="17" xfId="0" applyFont="1" applyFill="1" applyBorder="1" applyAlignment="1" applyProtection="1">
      <alignment vertical="center"/>
      <protection locked="0"/>
    </xf>
    <xf numFmtId="0" fontId="0" fillId="6" borderId="18" xfId="0" applyFont="1" applyFill="1" applyBorder="1" applyProtection="1">
      <protection locked="0"/>
    </xf>
    <xf numFmtId="0" fontId="0" fillId="0" borderId="0" xfId="0" applyFill="1" applyBorder="1" applyAlignment="1" applyProtection="1">
      <alignment horizontal="center"/>
      <protection locked="0"/>
    </xf>
    <xf numFmtId="0" fontId="0" fillId="0" borderId="0" xfId="0" applyFill="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6" xfId="0" applyFont="1" applyBorder="1" applyAlignment="1" applyProtection="1">
      <alignment horizontal="center" vertical="center" wrapText="1"/>
      <protection locked="0"/>
    </xf>
    <xf numFmtId="0" fontId="1" fillId="0" borderId="0" xfId="0" applyFont="1" applyFill="1" applyBorder="1" applyAlignment="1" applyProtection="1">
      <alignment horizontal="right"/>
      <protection locked="0"/>
    </xf>
    <xf numFmtId="0" fontId="1" fillId="0" borderId="0" xfId="0" applyFont="1" applyBorder="1" applyAlignment="1" applyProtection="1">
      <alignment horizontal="right"/>
      <protection locked="0"/>
    </xf>
    <xf numFmtId="0" fontId="11" fillId="0" borderId="0" xfId="0" applyFont="1" applyBorder="1" applyAlignment="1" applyProtection="1">
      <alignment horizontal="center" wrapText="1"/>
    </xf>
    <xf numFmtId="164" fontId="0" fillId="4" borderId="6" xfId="0" applyNumberFormat="1" applyFill="1" applyBorder="1" applyAlignment="1" applyProtection="1">
      <alignment horizontal="center" vertical="center"/>
      <protection locked="0"/>
    </xf>
    <xf numFmtId="0" fontId="0" fillId="3" borderId="7" xfId="0" applyFill="1" applyBorder="1" applyAlignment="1" applyProtection="1">
      <alignment horizontal="center"/>
      <protection locked="0"/>
    </xf>
    <xf numFmtId="0" fontId="15" fillId="0" borderId="0" xfId="0" applyFont="1" applyBorder="1" applyAlignment="1" applyProtection="1">
      <alignment horizontal="center" vertical="top"/>
      <protection locked="0"/>
    </xf>
    <xf numFmtId="0" fontId="1" fillId="0" borderId="31" xfId="0" applyFont="1" applyBorder="1" applyAlignment="1" applyProtection="1">
      <alignment horizontal="center" vertical="center" wrapText="1"/>
      <protection locked="0"/>
    </xf>
    <xf numFmtId="0" fontId="1" fillId="0" borderId="29" xfId="0" applyFont="1" applyBorder="1" applyAlignment="1" applyProtection="1">
      <alignment horizontal="center" vertical="center" wrapText="1"/>
      <protection locked="0"/>
    </xf>
    <xf numFmtId="0" fontId="1" fillId="0" borderId="30" xfId="0" applyFont="1" applyBorder="1" applyAlignment="1" applyProtection="1">
      <alignment horizontal="center" vertical="center" wrapText="1"/>
      <protection locked="0"/>
    </xf>
    <xf numFmtId="0" fontId="0" fillId="0" borderId="11"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12" xfId="0"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25" xfId="0" applyBorder="1" applyAlignment="1" applyProtection="1">
      <alignment horizontal="center" vertical="center" wrapText="1"/>
    </xf>
    <xf numFmtId="0" fontId="0" fillId="0" borderId="26" xfId="0"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27" xfId="0" applyBorder="1" applyAlignment="1" applyProtection="1">
      <alignment horizontal="center" vertical="center" wrapText="1"/>
    </xf>
    <xf numFmtId="0" fontId="1" fillId="0" borderId="11"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0" fontId="1" fillId="0" borderId="24"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25" xfId="0" applyFont="1" applyBorder="1" applyAlignment="1" applyProtection="1">
      <alignment horizontal="center" vertical="center" wrapText="1"/>
      <protection locked="0"/>
    </xf>
    <xf numFmtId="0" fontId="0" fillId="0" borderId="11" xfId="0" applyFill="1" applyBorder="1" applyAlignment="1" applyProtection="1">
      <alignment horizontal="center"/>
      <protection locked="0"/>
    </xf>
    <xf numFmtId="0" fontId="0" fillId="0" borderId="8" xfId="0" applyFill="1" applyBorder="1" applyAlignment="1" applyProtection="1">
      <alignment horizontal="center"/>
      <protection locked="0"/>
    </xf>
    <xf numFmtId="0" fontId="0" fillId="0" borderId="12" xfId="0" applyFill="1" applyBorder="1" applyAlignment="1" applyProtection="1">
      <alignment horizontal="center"/>
      <protection locked="0"/>
    </xf>
    <xf numFmtId="0" fontId="0" fillId="0" borderId="13" xfId="0" applyFill="1" applyBorder="1" applyAlignment="1" applyProtection="1">
      <alignment horizontal="center"/>
      <protection locked="0"/>
    </xf>
    <xf numFmtId="0" fontId="0" fillId="0" borderId="0" xfId="0" applyFill="1" applyBorder="1" applyAlignment="1" applyProtection="1">
      <alignment horizontal="center"/>
      <protection locked="0"/>
    </xf>
    <xf numFmtId="0" fontId="0" fillId="0" borderId="14" xfId="0" applyFill="1" applyBorder="1" applyAlignment="1" applyProtection="1">
      <alignment horizontal="center"/>
      <protection locked="0"/>
    </xf>
    <xf numFmtId="0" fontId="0" fillId="0" borderId="24" xfId="0" applyFill="1" applyBorder="1" applyAlignment="1" applyProtection="1">
      <alignment horizontal="center"/>
      <protection locked="0"/>
    </xf>
    <xf numFmtId="0" fontId="0" fillId="0" borderId="5" xfId="0" applyFill="1" applyBorder="1" applyAlignment="1" applyProtection="1">
      <alignment horizontal="center"/>
      <protection locked="0"/>
    </xf>
    <xf numFmtId="0" fontId="0" fillId="0" borderId="25" xfId="0" applyFill="1" applyBorder="1" applyAlignment="1" applyProtection="1">
      <alignment horizontal="center"/>
      <protection locked="0"/>
    </xf>
    <xf numFmtId="0" fontId="0" fillId="3" borderId="11" xfId="0" applyFont="1" applyFill="1" applyBorder="1" applyAlignment="1" applyProtection="1">
      <alignment horizontal="center" vertical="center"/>
      <protection locked="0"/>
    </xf>
    <xf numFmtId="0" fontId="0" fillId="3" borderId="12" xfId="0" applyFont="1" applyFill="1" applyBorder="1" applyAlignment="1" applyProtection="1">
      <alignment horizontal="center" vertical="center"/>
      <protection locked="0"/>
    </xf>
    <xf numFmtId="0" fontId="0" fillId="3" borderId="24" xfId="0" applyFont="1" applyFill="1" applyBorder="1" applyAlignment="1" applyProtection="1">
      <alignment horizontal="center" vertical="center"/>
      <protection locked="0"/>
    </xf>
    <xf numFmtId="0" fontId="0" fillId="3" borderId="25" xfId="0" applyFont="1" applyFill="1" applyBorder="1" applyAlignment="1" applyProtection="1">
      <alignment horizontal="center" vertical="center"/>
      <protection locked="0"/>
    </xf>
    <xf numFmtId="0" fontId="0" fillId="3" borderId="26" xfId="0" applyFont="1" applyFill="1" applyBorder="1" applyAlignment="1" applyProtection="1">
      <alignment horizontal="center" vertical="center"/>
      <protection locked="0"/>
    </xf>
    <xf numFmtId="0" fontId="0" fillId="3" borderId="27" xfId="0" applyFont="1" applyFill="1" applyBorder="1" applyAlignment="1" applyProtection="1">
      <alignment horizontal="center" vertical="center"/>
      <protection locked="0"/>
    </xf>
    <xf numFmtId="0" fontId="0" fillId="0" borderId="23" xfId="0" applyFont="1" applyBorder="1" applyAlignment="1" applyProtection="1">
      <alignment horizontal="center" vertical="center"/>
    </xf>
    <xf numFmtId="0" fontId="0" fillId="0" borderId="20" xfId="0" applyFont="1" applyBorder="1" applyAlignment="1" applyProtection="1">
      <alignment horizontal="center" vertical="center"/>
    </xf>
    <xf numFmtId="0" fontId="1" fillId="0" borderId="0" xfId="0" applyFont="1" applyFill="1" applyBorder="1" applyAlignment="1" applyProtection="1">
      <alignment horizontal="right"/>
      <protection locked="0"/>
    </xf>
    <xf numFmtId="0" fontId="0" fillId="0" borderId="19" xfId="0" applyFont="1" applyBorder="1" applyAlignment="1" applyProtection="1">
      <alignment horizontal="center" vertical="center"/>
    </xf>
    <xf numFmtId="0" fontId="0" fillId="0" borderId="21" xfId="0" applyFont="1" applyBorder="1" applyAlignment="1" applyProtection="1">
      <alignment horizontal="center" vertical="center"/>
    </xf>
    <xf numFmtId="0" fontId="0" fillId="0" borderId="19" xfId="0" applyBorder="1" applyAlignment="1" applyProtection="1">
      <alignment horizontal="center" vertical="center"/>
    </xf>
    <xf numFmtId="0" fontId="0" fillId="0" borderId="21" xfId="0" applyBorder="1" applyAlignment="1" applyProtection="1">
      <alignment horizontal="center" vertical="center"/>
    </xf>
    <xf numFmtId="0" fontId="0" fillId="3" borderId="22" xfId="0" applyFill="1" applyBorder="1" applyAlignment="1" applyProtection="1">
      <alignment horizontal="center" vertical="center"/>
      <protection locked="0"/>
    </xf>
    <xf numFmtId="0" fontId="0" fillId="3" borderId="21" xfId="0" applyFill="1" applyBorder="1" applyAlignment="1" applyProtection="1">
      <alignment horizontal="center" vertical="center"/>
      <protection locked="0"/>
    </xf>
    <xf numFmtId="164" fontId="0" fillId="4" borderId="26" xfId="0" applyNumberFormat="1" applyFill="1" applyBorder="1" applyAlignment="1" applyProtection="1">
      <alignment horizontal="center" vertical="center" wrapText="1"/>
    </xf>
    <xf numFmtId="164" fontId="0" fillId="4" borderId="27" xfId="0" applyNumberFormat="1" applyFill="1" applyBorder="1" applyAlignment="1" applyProtection="1">
      <alignment horizontal="center" vertical="center" wrapText="1"/>
    </xf>
    <xf numFmtId="164" fontId="0" fillId="4" borderId="24" xfId="0" applyNumberFormat="1" applyFill="1" applyBorder="1" applyAlignment="1" applyProtection="1">
      <alignment horizontal="center" vertical="center" wrapText="1"/>
    </xf>
    <xf numFmtId="164" fontId="0" fillId="4" borderId="25" xfId="0" applyNumberFormat="1" applyFill="1" applyBorder="1" applyAlignment="1" applyProtection="1">
      <alignment horizontal="center" vertical="center" wrapText="1"/>
    </xf>
    <xf numFmtId="0" fontId="1" fillId="0" borderId="6" xfId="0" applyFont="1" applyBorder="1" applyAlignment="1" applyProtection="1">
      <alignment horizontal="center" vertical="center"/>
      <protection locked="0"/>
    </xf>
    <xf numFmtId="0" fontId="0" fillId="3" borderId="19" xfId="0" applyFill="1" applyBorder="1" applyAlignment="1" applyProtection="1">
      <alignment horizontal="center" vertical="center"/>
      <protection locked="0"/>
    </xf>
    <xf numFmtId="164" fontId="0" fillId="4" borderId="11" xfId="0" applyNumberFormat="1" applyFill="1" applyBorder="1" applyAlignment="1" applyProtection="1">
      <alignment horizontal="center" vertical="center" wrapText="1"/>
    </xf>
    <xf numFmtId="164" fontId="0" fillId="4" borderId="12" xfId="0" applyNumberFormat="1" applyFill="1" applyBorder="1" applyAlignment="1" applyProtection="1">
      <alignment horizontal="center" vertical="center" wrapText="1"/>
    </xf>
    <xf numFmtId="164" fontId="0" fillId="4" borderId="13" xfId="0" applyNumberFormat="1" applyFill="1" applyBorder="1" applyAlignment="1" applyProtection="1">
      <alignment horizontal="center" vertical="center" wrapText="1"/>
    </xf>
    <xf numFmtId="164" fontId="0" fillId="4" borderId="14" xfId="0" applyNumberFormat="1" applyFill="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 fillId="3" borderId="26" xfId="0" applyFont="1" applyFill="1" applyBorder="1" applyAlignment="1" applyProtection="1">
      <alignment horizontal="center" vertical="center"/>
      <protection locked="0"/>
    </xf>
    <xf numFmtId="0" fontId="1" fillId="3" borderId="27" xfId="0" applyFont="1" applyFill="1" applyBorder="1" applyAlignment="1" applyProtection="1">
      <alignment horizontal="center" vertical="center"/>
      <protection locked="0"/>
    </xf>
    <xf numFmtId="0" fontId="1" fillId="3" borderId="24" xfId="0" applyFont="1" applyFill="1" applyBorder="1" applyAlignment="1" applyProtection="1">
      <alignment horizontal="center" vertical="center"/>
      <protection locked="0"/>
    </xf>
    <xf numFmtId="0" fontId="1" fillId="3" borderId="25" xfId="0" applyFont="1" applyFill="1" applyBorder="1" applyAlignment="1" applyProtection="1">
      <alignment horizontal="center" vertical="center"/>
      <protection locked="0"/>
    </xf>
    <xf numFmtId="0" fontId="0" fillId="0" borderId="22" xfId="0" applyBorder="1" applyAlignment="1" applyProtection="1">
      <alignment horizontal="center" vertical="center"/>
    </xf>
    <xf numFmtId="0" fontId="0" fillId="0" borderId="29" xfId="0" applyBorder="1" applyAlignment="1" applyProtection="1">
      <alignment horizontal="center"/>
      <protection locked="0"/>
    </xf>
    <xf numFmtId="0" fontId="0" fillId="0" borderId="30" xfId="0" applyBorder="1" applyAlignment="1" applyProtection="1">
      <alignment horizontal="center"/>
      <protection locked="0"/>
    </xf>
    <xf numFmtId="0" fontId="2" fillId="2" borderId="0" xfId="0" applyFont="1" applyFill="1" applyBorder="1" applyAlignment="1" applyProtection="1">
      <alignment horizontal="center" vertical="center"/>
      <protection locked="0"/>
    </xf>
    <xf numFmtId="0" fontId="3" fillId="6" borderId="1" xfId="0" applyFont="1" applyFill="1" applyBorder="1" applyAlignment="1" applyProtection="1">
      <alignment horizontal="center"/>
      <protection locked="0"/>
    </xf>
    <xf numFmtId="0" fontId="3" fillId="6" borderId="2" xfId="0" applyFont="1" applyFill="1" applyBorder="1" applyAlignment="1" applyProtection="1">
      <alignment horizontal="center"/>
      <protection locked="0"/>
    </xf>
    <xf numFmtId="0" fontId="3" fillId="6" borderId="3" xfId="0" applyFont="1" applyFill="1" applyBorder="1" applyAlignment="1" applyProtection="1">
      <alignment horizontal="center" vertical="center"/>
      <protection locked="0"/>
    </xf>
    <xf numFmtId="0" fontId="3" fillId="6" borderId="0" xfId="0" applyFont="1" applyFill="1" applyBorder="1" applyAlignment="1" applyProtection="1">
      <alignment horizontal="center" vertical="center"/>
      <protection locked="0"/>
    </xf>
    <xf numFmtId="0" fontId="4" fillId="6" borderId="4" xfId="0" applyFont="1" applyFill="1" applyBorder="1" applyAlignment="1" applyProtection="1">
      <alignment horizontal="left" vertical="center" indent="1"/>
      <protection locked="0"/>
    </xf>
    <xf numFmtId="0" fontId="4" fillId="6" borderId="5" xfId="0" applyFont="1" applyFill="1" applyBorder="1" applyAlignment="1" applyProtection="1">
      <alignment horizontal="left" vertical="center" indent="1"/>
      <protection locked="0"/>
    </xf>
    <xf numFmtId="0" fontId="4" fillId="6" borderId="5" xfId="0" applyFont="1" applyFill="1" applyBorder="1" applyAlignment="1" applyProtection="1">
      <alignment horizontal="left" vertical="center"/>
      <protection locked="0"/>
    </xf>
    <xf numFmtId="0" fontId="1" fillId="0" borderId="6" xfId="0" applyFont="1" applyBorder="1" applyAlignment="1" applyProtection="1">
      <alignment horizontal="center" vertical="center" wrapText="1"/>
      <protection locked="0"/>
    </xf>
    <xf numFmtId="0" fontId="1" fillId="3" borderId="11" xfId="0" applyFont="1" applyFill="1" applyBorder="1" applyAlignment="1" applyProtection="1">
      <alignment horizontal="center" vertical="center"/>
      <protection locked="0"/>
    </xf>
    <xf numFmtId="0" fontId="1" fillId="3" borderId="12" xfId="0" applyFont="1" applyFill="1" applyBorder="1" applyAlignment="1" applyProtection="1">
      <alignment horizontal="center" vertical="center"/>
      <protection locked="0"/>
    </xf>
    <xf numFmtId="0" fontId="1" fillId="0" borderId="6" xfId="0" applyFont="1" applyBorder="1" applyAlignment="1" applyProtection="1">
      <alignment horizontal="center" vertical="center"/>
    </xf>
    <xf numFmtId="0" fontId="0" fillId="0" borderId="22" xfId="0" applyFont="1" applyBorder="1" applyAlignment="1" applyProtection="1">
      <alignment horizontal="center" vertical="center"/>
    </xf>
    <xf numFmtId="0" fontId="0" fillId="3" borderId="11" xfId="0"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0" fillId="3" borderId="24" xfId="0" applyFill="1" applyBorder="1" applyAlignment="1" applyProtection="1">
      <alignment horizontal="center" vertical="center"/>
      <protection locked="0"/>
    </xf>
    <xf numFmtId="0" fontId="0" fillId="3" borderId="25" xfId="0" applyFill="1" applyBorder="1" applyAlignment="1" applyProtection="1">
      <alignment horizontal="center" vertical="center"/>
      <protection locked="0"/>
    </xf>
    <xf numFmtId="0" fontId="0" fillId="0" borderId="11" xfId="0" applyFill="1" applyBorder="1" applyAlignment="1" applyProtection="1">
      <alignment horizontal="center" vertical="center"/>
      <protection locked="0"/>
    </xf>
    <xf numFmtId="0" fontId="0" fillId="0" borderId="8" xfId="0" applyFill="1" applyBorder="1" applyAlignment="1" applyProtection="1">
      <alignment horizontal="center" vertical="center"/>
      <protection locked="0"/>
    </xf>
    <xf numFmtId="0" fontId="0" fillId="0" borderId="12" xfId="0" applyFill="1" applyBorder="1" applyAlignment="1" applyProtection="1">
      <alignment horizontal="center" vertical="center"/>
      <protection locked="0"/>
    </xf>
    <xf numFmtId="0" fontId="0" fillId="0" borderId="13"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14" xfId="0" applyFill="1" applyBorder="1" applyAlignment="1" applyProtection="1">
      <alignment horizontal="center" vertical="center"/>
      <protection locked="0"/>
    </xf>
    <xf numFmtId="0" fontId="0" fillId="0" borderId="24" xfId="0"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0" fillId="0" borderId="25" xfId="0" applyFill="1" applyBorder="1" applyAlignment="1" applyProtection="1">
      <alignment horizontal="center" vertical="center"/>
      <protection locked="0"/>
    </xf>
    <xf numFmtId="0" fontId="1" fillId="0" borderId="7" xfId="0" applyFont="1" applyBorder="1" applyAlignment="1" applyProtection="1">
      <alignment horizontal="center"/>
      <protection locked="0"/>
    </xf>
    <xf numFmtId="0" fontId="10" fillId="3" borderId="0" xfId="0" applyFont="1" applyFill="1" applyBorder="1" applyAlignment="1" applyProtection="1">
      <alignment horizontal="center"/>
      <protection locked="0"/>
    </xf>
    <xf numFmtId="15" fontId="10" fillId="3" borderId="7" xfId="0" applyNumberFormat="1" applyFont="1" applyFill="1" applyBorder="1" applyAlignment="1" applyProtection="1">
      <alignment horizontal="center"/>
      <protection locked="0"/>
    </xf>
    <xf numFmtId="0" fontId="1" fillId="0" borderId="13" xfId="0" applyFont="1" applyBorder="1" applyAlignment="1" applyProtection="1">
      <alignment horizontal="right"/>
      <protection locked="0"/>
    </xf>
    <xf numFmtId="0" fontId="1" fillId="0" borderId="0" xfId="0" applyFont="1" applyBorder="1" applyAlignment="1" applyProtection="1">
      <alignment horizontal="right"/>
      <protection locked="0"/>
    </xf>
    <xf numFmtId="0" fontId="11" fillId="0" borderId="7" xfId="0" applyFont="1" applyBorder="1" applyAlignment="1" applyProtection="1">
      <alignment horizontal="center"/>
      <protection locked="0"/>
    </xf>
    <xf numFmtId="0" fontId="0" fillId="3" borderId="26" xfId="0" applyFill="1" applyBorder="1" applyAlignment="1" applyProtection="1">
      <alignment horizontal="center" vertical="center"/>
      <protection locked="0"/>
    </xf>
    <xf numFmtId="0" fontId="0" fillId="3" borderId="27" xfId="0" applyFill="1" applyBorder="1" applyAlignment="1" applyProtection="1">
      <alignment horizontal="center" vertical="center"/>
      <protection locked="0"/>
    </xf>
    <xf numFmtId="164" fontId="0" fillId="4" borderId="19" xfId="0" applyNumberFormat="1" applyFill="1" applyBorder="1" applyAlignment="1" applyProtection="1">
      <alignment horizontal="center" vertical="center"/>
      <protection locked="0"/>
    </xf>
    <xf numFmtId="164" fontId="0" fillId="4" borderId="32" xfId="0" applyNumberFormat="1" applyFill="1" applyBorder="1" applyAlignment="1" applyProtection="1">
      <alignment horizontal="center" vertical="center"/>
      <protection locked="0"/>
    </xf>
    <xf numFmtId="164" fontId="0" fillId="4" borderId="9" xfId="0" applyNumberFormat="1" applyFill="1" applyBorder="1" applyAlignment="1" applyProtection="1">
      <alignment horizontal="center" vertical="center"/>
      <protection locked="0"/>
    </xf>
    <xf numFmtId="164" fontId="0" fillId="4" borderId="6" xfId="0" applyNumberFormat="1" applyFill="1" applyBorder="1" applyAlignment="1">
      <alignment horizontal="center" vertical="center"/>
    </xf>
    <xf numFmtId="0" fontId="5" fillId="0" borderId="0" xfId="0" applyFont="1" applyBorder="1" applyAlignment="1">
      <alignment horizontal="center"/>
    </xf>
    <xf numFmtId="0" fontId="5" fillId="0" borderId="7" xfId="0" applyFont="1" applyBorder="1" applyAlignment="1">
      <alignment horizontal="center"/>
    </xf>
    <xf numFmtId="164" fontId="0" fillId="4" borderId="8" xfId="0" applyNumberFormat="1" applyFill="1" applyBorder="1" applyAlignment="1">
      <alignment horizontal="center" vertical="center" wrapText="1"/>
    </xf>
    <xf numFmtId="164" fontId="0" fillId="4" borderId="0" xfId="0" applyNumberFormat="1" applyFill="1" applyBorder="1" applyAlignment="1">
      <alignment horizontal="center" vertical="center" wrapText="1"/>
    </xf>
    <xf numFmtId="164" fontId="0" fillId="4" borderId="8" xfId="0" applyNumberFormat="1" applyFill="1" applyBorder="1" applyAlignment="1">
      <alignment horizontal="center" vertical="center"/>
    </xf>
    <xf numFmtId="164" fontId="0" fillId="4" borderId="0" xfId="0" applyNumberFormat="1" applyFill="1" applyBorder="1" applyAlignment="1">
      <alignment horizontal="center" vertical="center"/>
    </xf>
    <xf numFmtId="164" fontId="0" fillId="4" borderId="6" xfId="0" applyNumberForma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92D0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114300</xdr:colOff>
      <xdr:row>4</xdr:row>
      <xdr:rowOff>192406</xdr:rowOff>
    </xdr:from>
    <xdr:to>
      <xdr:col>6</xdr:col>
      <xdr:colOff>14394</xdr:colOff>
      <xdr:row>6</xdr:row>
      <xdr:rowOff>32113</xdr:rowOff>
    </xdr:to>
    <xdr:sp macro="" textlink="">
      <xdr:nvSpPr>
        <xdr:cNvPr id="5" name="TextBox 4">
          <a:extLst>
            <a:ext uri="{FF2B5EF4-FFF2-40B4-BE49-F238E27FC236}">
              <a16:creationId xmlns:a16="http://schemas.microsoft.com/office/drawing/2014/main" id="{24D71A6A-A0D0-4C22-AA72-AF24E0578CBF}"/>
            </a:ext>
          </a:extLst>
        </xdr:cNvPr>
        <xdr:cNvSpPr txBox="1"/>
      </xdr:nvSpPr>
      <xdr:spPr>
        <a:xfrm>
          <a:off x="361950" y="973456"/>
          <a:ext cx="2909994" cy="7731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300" b="1">
              <a:latin typeface="+mn-lt"/>
              <a:cs typeface="Arial" panose="020B0604020202020204" pitchFamily="34" charset="0"/>
            </a:rPr>
            <a:t>1)  Select Desired</a:t>
          </a:r>
          <a:r>
            <a:rPr lang="en-US" sz="1300" b="1" baseline="0">
              <a:latin typeface="+mn-lt"/>
              <a:cs typeface="Arial" panose="020B0604020202020204" pitchFamily="34" charset="0"/>
            </a:rPr>
            <a:t> Material &amp; Flange</a:t>
          </a:r>
        </a:p>
        <a:p>
          <a:r>
            <a:rPr lang="en-US" sz="1300" b="1" baseline="0">
              <a:latin typeface="+mn-lt"/>
              <a:cs typeface="Arial" panose="020B0604020202020204" pitchFamily="34" charset="0"/>
            </a:rPr>
            <a:t>2)  Select Foam Pourer (Optional)</a:t>
          </a:r>
        </a:p>
        <a:p>
          <a:r>
            <a:rPr lang="en-US" sz="1300" b="1" baseline="0">
              <a:latin typeface="+mn-lt"/>
              <a:cs typeface="Arial" panose="020B0604020202020204" pitchFamily="34" charset="0"/>
            </a:rPr>
            <a:t>3)  Enter Quantity</a:t>
          </a:r>
          <a:r>
            <a:rPr lang="en-US" sz="1100" baseline="0"/>
            <a:t>	</a:t>
          </a:r>
          <a:endParaRPr lang="en-US" sz="1100"/>
        </a:p>
      </xdr:txBody>
    </xdr:sp>
    <xdr:clientData/>
  </xdr:twoCellAnchor>
  <xdr:twoCellAnchor>
    <xdr:from>
      <xdr:col>5</xdr:col>
      <xdr:colOff>1015091</xdr:colOff>
      <xdr:row>5</xdr:row>
      <xdr:rowOff>3538</xdr:rowOff>
    </xdr:from>
    <xdr:to>
      <xdr:col>12</xdr:col>
      <xdr:colOff>72390</xdr:colOff>
      <xdr:row>5</xdr:row>
      <xdr:rowOff>727437</xdr:rowOff>
    </xdr:to>
    <xdr:sp macro="" textlink="">
      <xdr:nvSpPr>
        <xdr:cNvPr id="6" name="TextBox 5">
          <a:extLst>
            <a:ext uri="{FF2B5EF4-FFF2-40B4-BE49-F238E27FC236}">
              <a16:creationId xmlns:a16="http://schemas.microsoft.com/office/drawing/2014/main" id="{5B42113A-6964-495A-BFA0-E03607FEF0FF}"/>
            </a:ext>
          </a:extLst>
        </xdr:cNvPr>
        <xdr:cNvSpPr txBox="1"/>
      </xdr:nvSpPr>
      <xdr:spPr>
        <a:xfrm>
          <a:off x="3567791" y="952228"/>
          <a:ext cx="2650129" cy="7238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300" b="1">
              <a:latin typeface="+mn-lt"/>
              <a:cs typeface="Arial" panose="020B0604020202020204" pitchFamily="34" charset="0"/>
            </a:rPr>
            <a:t>4)  Enter GPM and PSI                                   5)  </a:t>
          </a:r>
          <a:r>
            <a:rPr lang="en-US" sz="1300" b="1" baseline="0">
              <a:solidFill>
                <a:schemeClr val="tx1"/>
              </a:solidFill>
              <a:effectLst/>
              <a:latin typeface="+mn-lt"/>
              <a:ea typeface="+mn-ea"/>
              <a:cs typeface="+mn-cs"/>
            </a:rPr>
            <a:t>Check Foam Concentrate Type</a:t>
          </a:r>
          <a:endParaRPr lang="en-US" sz="1300">
            <a:effectLst/>
            <a:latin typeface="+mn-lt"/>
          </a:endParaRPr>
        </a:p>
        <a:p>
          <a:endParaRPr lang="en-US" sz="1000" b="1">
            <a:latin typeface="Arial" panose="020B0604020202020204" pitchFamily="34" charset="0"/>
            <a:cs typeface="Arial" panose="020B0604020202020204" pitchFamily="34" charset="0"/>
          </a:endParaRPr>
        </a:p>
      </xdr:txBody>
    </xdr:sp>
    <xdr:clientData/>
  </xdr:twoCellAnchor>
  <xdr:twoCellAnchor>
    <xdr:from>
      <xdr:col>13</xdr:col>
      <xdr:colOff>11430</xdr:colOff>
      <xdr:row>3</xdr:row>
      <xdr:rowOff>85725</xdr:rowOff>
    </xdr:from>
    <xdr:to>
      <xdr:col>18</xdr:col>
      <xdr:colOff>559798</xdr:colOff>
      <xdr:row>5</xdr:row>
      <xdr:rowOff>670288</xdr:rowOff>
    </xdr:to>
    <xdr:sp macro="" textlink="">
      <xdr:nvSpPr>
        <xdr:cNvPr id="7" name="TextBox 6">
          <a:extLst>
            <a:ext uri="{FF2B5EF4-FFF2-40B4-BE49-F238E27FC236}">
              <a16:creationId xmlns:a16="http://schemas.microsoft.com/office/drawing/2014/main" id="{AB821575-054B-4DA5-9626-1558481D3165}"/>
            </a:ext>
          </a:extLst>
        </xdr:cNvPr>
        <xdr:cNvSpPr txBox="1"/>
      </xdr:nvSpPr>
      <xdr:spPr>
        <a:xfrm>
          <a:off x="6617970" y="653415"/>
          <a:ext cx="4903198" cy="9655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b="1" baseline="0">
              <a:solidFill>
                <a:srgbClr val="FF0000"/>
              </a:solidFill>
              <a:effectLst/>
              <a:latin typeface="+mn-lt"/>
              <a:ea typeface="+mn-ea"/>
              <a:cs typeface="+mn-cs"/>
            </a:rPr>
            <a:t>Enter GPM and PSI to obtain orifice size.  If GPM and PSI entered are suitable for size selected, orifice size will populate.  If not, you may need to change the GPM or PSI, or change to a different size foam maker.*</a:t>
          </a:r>
          <a:endParaRPr lang="en-US" sz="1400">
            <a:solidFill>
              <a:srgbClr val="FF0000"/>
            </a:solidFill>
            <a:effectLst/>
          </a:endParaRPr>
        </a:p>
        <a:p>
          <a:r>
            <a:rPr lang="en-US" sz="1100" baseline="0">
              <a:solidFill>
                <a:schemeClr val="tx1"/>
              </a:solidFill>
              <a:effectLst/>
              <a:latin typeface="+mn-lt"/>
              <a:ea typeface="+mn-ea"/>
              <a:cs typeface="+mn-cs"/>
            </a:rPr>
            <a:t>	</a:t>
          </a:r>
          <a:endParaRPr lang="en-US" sz="1000">
            <a:effectLst/>
          </a:endParaRPr>
        </a:p>
        <a:p>
          <a:r>
            <a:rPr lang="en-US" sz="1100" baseline="0"/>
            <a:t>	</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114300</xdr:colOff>
      <xdr:row>4</xdr:row>
      <xdr:rowOff>192406</xdr:rowOff>
    </xdr:from>
    <xdr:to>
      <xdr:col>6</xdr:col>
      <xdr:colOff>14394</xdr:colOff>
      <xdr:row>6</xdr:row>
      <xdr:rowOff>32113</xdr:rowOff>
    </xdr:to>
    <xdr:sp macro="" textlink="">
      <xdr:nvSpPr>
        <xdr:cNvPr id="2" name="TextBox 1">
          <a:extLst>
            <a:ext uri="{FF2B5EF4-FFF2-40B4-BE49-F238E27FC236}">
              <a16:creationId xmlns:a16="http://schemas.microsoft.com/office/drawing/2014/main" id="{011C94E4-1EA1-48C3-9AA9-82DDD0DA49F1}"/>
            </a:ext>
          </a:extLst>
        </xdr:cNvPr>
        <xdr:cNvSpPr txBox="1"/>
      </xdr:nvSpPr>
      <xdr:spPr>
        <a:xfrm>
          <a:off x="381000" y="950596"/>
          <a:ext cx="3321474" cy="7655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300" b="1">
              <a:latin typeface="+mn-lt"/>
              <a:cs typeface="Arial" panose="020B0604020202020204" pitchFamily="34" charset="0"/>
            </a:rPr>
            <a:t>1)  Select Desired</a:t>
          </a:r>
          <a:r>
            <a:rPr lang="en-US" sz="1300" b="1" baseline="0">
              <a:latin typeface="+mn-lt"/>
              <a:cs typeface="Arial" panose="020B0604020202020204" pitchFamily="34" charset="0"/>
            </a:rPr>
            <a:t> Material &amp; Flange</a:t>
          </a:r>
        </a:p>
        <a:p>
          <a:r>
            <a:rPr lang="en-US" sz="1300" b="1" baseline="0">
              <a:latin typeface="+mn-lt"/>
              <a:cs typeface="Arial" panose="020B0604020202020204" pitchFamily="34" charset="0"/>
            </a:rPr>
            <a:t>2)  Select Foam Pourer (Optional)</a:t>
          </a:r>
        </a:p>
        <a:p>
          <a:r>
            <a:rPr lang="en-US" sz="1300" b="1" baseline="0">
              <a:latin typeface="+mn-lt"/>
              <a:cs typeface="Arial" panose="020B0604020202020204" pitchFamily="34" charset="0"/>
            </a:rPr>
            <a:t>3)  Enter Quantity</a:t>
          </a:r>
          <a:r>
            <a:rPr lang="en-US" sz="1100" baseline="0"/>
            <a:t>	</a:t>
          </a:r>
          <a:endParaRPr lang="en-US" sz="1100"/>
        </a:p>
      </xdr:txBody>
    </xdr:sp>
    <xdr:clientData/>
  </xdr:twoCellAnchor>
  <xdr:twoCellAnchor>
    <xdr:from>
      <xdr:col>5</xdr:col>
      <xdr:colOff>1015091</xdr:colOff>
      <xdr:row>5</xdr:row>
      <xdr:rowOff>3538</xdr:rowOff>
    </xdr:from>
    <xdr:to>
      <xdr:col>12</xdr:col>
      <xdr:colOff>72390</xdr:colOff>
      <xdr:row>5</xdr:row>
      <xdr:rowOff>727437</xdr:rowOff>
    </xdr:to>
    <xdr:sp macro="" textlink="">
      <xdr:nvSpPr>
        <xdr:cNvPr id="3" name="TextBox 2">
          <a:extLst>
            <a:ext uri="{FF2B5EF4-FFF2-40B4-BE49-F238E27FC236}">
              <a16:creationId xmlns:a16="http://schemas.microsoft.com/office/drawing/2014/main" id="{C313EB2F-934B-4818-B398-B02EC6D71FDF}"/>
            </a:ext>
          </a:extLst>
        </xdr:cNvPr>
        <xdr:cNvSpPr txBox="1"/>
      </xdr:nvSpPr>
      <xdr:spPr>
        <a:xfrm>
          <a:off x="3567791" y="956038"/>
          <a:ext cx="2650129" cy="7238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300" b="1">
              <a:latin typeface="+mn-lt"/>
              <a:cs typeface="Arial" panose="020B0604020202020204" pitchFamily="34" charset="0"/>
            </a:rPr>
            <a:t>4)  Enter GPM and PSI                                   5)  </a:t>
          </a:r>
          <a:r>
            <a:rPr lang="en-US" sz="1300" b="1" baseline="0">
              <a:solidFill>
                <a:schemeClr val="tx1"/>
              </a:solidFill>
              <a:effectLst/>
              <a:latin typeface="+mn-lt"/>
              <a:ea typeface="+mn-ea"/>
              <a:cs typeface="+mn-cs"/>
            </a:rPr>
            <a:t>Check Foam Concentrate Type</a:t>
          </a:r>
          <a:endParaRPr lang="en-US" sz="1300">
            <a:effectLst/>
            <a:latin typeface="+mn-lt"/>
          </a:endParaRPr>
        </a:p>
        <a:p>
          <a:endParaRPr lang="en-US" sz="1000" b="1">
            <a:latin typeface="Arial" panose="020B0604020202020204" pitchFamily="34" charset="0"/>
            <a:cs typeface="Arial" panose="020B0604020202020204" pitchFamily="34" charset="0"/>
          </a:endParaRPr>
        </a:p>
      </xdr:txBody>
    </xdr:sp>
    <xdr:clientData/>
  </xdr:twoCellAnchor>
  <xdr:twoCellAnchor>
    <xdr:from>
      <xdr:col>13</xdr:col>
      <xdr:colOff>11430</xdr:colOff>
      <xdr:row>3</xdr:row>
      <xdr:rowOff>85725</xdr:rowOff>
    </xdr:from>
    <xdr:to>
      <xdr:col>18</xdr:col>
      <xdr:colOff>559798</xdr:colOff>
      <xdr:row>5</xdr:row>
      <xdr:rowOff>670288</xdr:rowOff>
    </xdr:to>
    <xdr:sp macro="" textlink="">
      <xdr:nvSpPr>
        <xdr:cNvPr id="4" name="TextBox 3">
          <a:extLst>
            <a:ext uri="{FF2B5EF4-FFF2-40B4-BE49-F238E27FC236}">
              <a16:creationId xmlns:a16="http://schemas.microsoft.com/office/drawing/2014/main" id="{145DB38F-6689-42B7-B4A5-B0FACC7F6BCE}"/>
            </a:ext>
          </a:extLst>
        </xdr:cNvPr>
        <xdr:cNvSpPr txBox="1"/>
      </xdr:nvSpPr>
      <xdr:spPr>
        <a:xfrm>
          <a:off x="6617970" y="653415"/>
          <a:ext cx="4903198" cy="9693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b="1" baseline="0">
              <a:solidFill>
                <a:srgbClr val="FF0000"/>
              </a:solidFill>
              <a:effectLst/>
              <a:latin typeface="+mn-lt"/>
              <a:ea typeface="+mn-ea"/>
              <a:cs typeface="+mn-cs"/>
            </a:rPr>
            <a:t>Enter GPM and PSI to obtain orifice size.  If GPM and PSI entered are suitable for size selected, orifice size will populate.  If not, you may need to change the GPM or PSI, or change to a different size foam maker.*</a:t>
          </a:r>
          <a:endParaRPr lang="en-US" sz="1400">
            <a:solidFill>
              <a:srgbClr val="FF0000"/>
            </a:solidFill>
            <a:effectLst/>
          </a:endParaRPr>
        </a:p>
        <a:p>
          <a:r>
            <a:rPr lang="en-US" sz="1100" baseline="0">
              <a:solidFill>
                <a:schemeClr val="tx1"/>
              </a:solidFill>
              <a:effectLst/>
              <a:latin typeface="+mn-lt"/>
              <a:ea typeface="+mn-ea"/>
              <a:cs typeface="+mn-cs"/>
            </a:rPr>
            <a:t>	</a:t>
          </a:r>
          <a:endParaRPr lang="en-US" sz="1000">
            <a:effectLst/>
          </a:endParaRPr>
        </a:p>
        <a:p>
          <a:r>
            <a:rPr lang="en-US" sz="1100" baseline="0"/>
            <a:t>	</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114300</xdr:colOff>
      <xdr:row>4</xdr:row>
      <xdr:rowOff>192406</xdr:rowOff>
    </xdr:from>
    <xdr:to>
      <xdr:col>6</xdr:col>
      <xdr:colOff>14394</xdr:colOff>
      <xdr:row>6</xdr:row>
      <xdr:rowOff>32113</xdr:rowOff>
    </xdr:to>
    <xdr:sp macro="" textlink="">
      <xdr:nvSpPr>
        <xdr:cNvPr id="2" name="TextBox 1">
          <a:extLst>
            <a:ext uri="{FF2B5EF4-FFF2-40B4-BE49-F238E27FC236}">
              <a16:creationId xmlns:a16="http://schemas.microsoft.com/office/drawing/2014/main" id="{7B473169-088C-4409-A210-EAC3B8553822}"/>
            </a:ext>
          </a:extLst>
        </xdr:cNvPr>
        <xdr:cNvSpPr txBox="1"/>
      </xdr:nvSpPr>
      <xdr:spPr>
        <a:xfrm>
          <a:off x="381000" y="950596"/>
          <a:ext cx="3321474" cy="7655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300" b="1">
              <a:latin typeface="+mn-lt"/>
              <a:cs typeface="Arial" panose="020B0604020202020204" pitchFamily="34" charset="0"/>
            </a:rPr>
            <a:t>1)  Select Desired</a:t>
          </a:r>
          <a:r>
            <a:rPr lang="en-US" sz="1300" b="1" baseline="0">
              <a:latin typeface="+mn-lt"/>
              <a:cs typeface="Arial" panose="020B0604020202020204" pitchFamily="34" charset="0"/>
            </a:rPr>
            <a:t> Material &amp; Flange</a:t>
          </a:r>
        </a:p>
        <a:p>
          <a:r>
            <a:rPr lang="en-US" sz="1300" b="1" baseline="0">
              <a:latin typeface="+mn-lt"/>
              <a:cs typeface="Arial" panose="020B0604020202020204" pitchFamily="34" charset="0"/>
            </a:rPr>
            <a:t>2)  Select Foam Pourer (Optional)</a:t>
          </a:r>
        </a:p>
        <a:p>
          <a:r>
            <a:rPr lang="en-US" sz="1300" b="1" baseline="0">
              <a:latin typeface="+mn-lt"/>
              <a:cs typeface="Arial" panose="020B0604020202020204" pitchFamily="34" charset="0"/>
            </a:rPr>
            <a:t>3)  Enter Quantity</a:t>
          </a:r>
          <a:r>
            <a:rPr lang="en-US" sz="1100" baseline="0"/>
            <a:t>	</a:t>
          </a:r>
          <a:endParaRPr lang="en-US" sz="1100"/>
        </a:p>
      </xdr:txBody>
    </xdr:sp>
    <xdr:clientData/>
  </xdr:twoCellAnchor>
  <xdr:twoCellAnchor>
    <xdr:from>
      <xdr:col>5</xdr:col>
      <xdr:colOff>1015091</xdr:colOff>
      <xdr:row>5</xdr:row>
      <xdr:rowOff>3538</xdr:rowOff>
    </xdr:from>
    <xdr:to>
      <xdr:col>12</xdr:col>
      <xdr:colOff>72390</xdr:colOff>
      <xdr:row>5</xdr:row>
      <xdr:rowOff>727437</xdr:rowOff>
    </xdr:to>
    <xdr:sp macro="" textlink="">
      <xdr:nvSpPr>
        <xdr:cNvPr id="3" name="TextBox 2">
          <a:extLst>
            <a:ext uri="{FF2B5EF4-FFF2-40B4-BE49-F238E27FC236}">
              <a16:creationId xmlns:a16="http://schemas.microsoft.com/office/drawing/2014/main" id="{A36B3E87-4255-4108-AD93-E4A58AEAC54A}"/>
            </a:ext>
          </a:extLst>
        </xdr:cNvPr>
        <xdr:cNvSpPr txBox="1"/>
      </xdr:nvSpPr>
      <xdr:spPr>
        <a:xfrm>
          <a:off x="3567791" y="956038"/>
          <a:ext cx="2650129" cy="7238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300" b="1">
              <a:latin typeface="+mn-lt"/>
              <a:cs typeface="Arial" panose="020B0604020202020204" pitchFamily="34" charset="0"/>
            </a:rPr>
            <a:t>4)  Enter GPM and PSI                                   5)  </a:t>
          </a:r>
          <a:r>
            <a:rPr lang="en-US" sz="1300" b="1" baseline="0">
              <a:solidFill>
                <a:schemeClr val="tx1"/>
              </a:solidFill>
              <a:effectLst/>
              <a:latin typeface="+mn-lt"/>
              <a:ea typeface="+mn-ea"/>
              <a:cs typeface="+mn-cs"/>
            </a:rPr>
            <a:t>Check Foam Concentrate Type</a:t>
          </a:r>
          <a:endParaRPr lang="en-US" sz="1300">
            <a:effectLst/>
            <a:latin typeface="+mn-lt"/>
          </a:endParaRPr>
        </a:p>
        <a:p>
          <a:endParaRPr lang="en-US" sz="1000" b="1">
            <a:latin typeface="Arial" panose="020B0604020202020204" pitchFamily="34" charset="0"/>
            <a:cs typeface="Arial" panose="020B0604020202020204" pitchFamily="34" charset="0"/>
          </a:endParaRPr>
        </a:p>
      </xdr:txBody>
    </xdr:sp>
    <xdr:clientData/>
  </xdr:twoCellAnchor>
  <xdr:twoCellAnchor>
    <xdr:from>
      <xdr:col>13</xdr:col>
      <xdr:colOff>11430</xdr:colOff>
      <xdr:row>3</xdr:row>
      <xdr:rowOff>85725</xdr:rowOff>
    </xdr:from>
    <xdr:to>
      <xdr:col>18</xdr:col>
      <xdr:colOff>559798</xdr:colOff>
      <xdr:row>5</xdr:row>
      <xdr:rowOff>670288</xdr:rowOff>
    </xdr:to>
    <xdr:sp macro="" textlink="">
      <xdr:nvSpPr>
        <xdr:cNvPr id="4" name="TextBox 3">
          <a:extLst>
            <a:ext uri="{FF2B5EF4-FFF2-40B4-BE49-F238E27FC236}">
              <a16:creationId xmlns:a16="http://schemas.microsoft.com/office/drawing/2014/main" id="{6357F1F7-EA10-4E44-A6EE-61FBC795F89D}"/>
            </a:ext>
          </a:extLst>
        </xdr:cNvPr>
        <xdr:cNvSpPr txBox="1"/>
      </xdr:nvSpPr>
      <xdr:spPr>
        <a:xfrm>
          <a:off x="6617970" y="653415"/>
          <a:ext cx="4903198" cy="9693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b="1" baseline="0">
              <a:solidFill>
                <a:srgbClr val="FF0000"/>
              </a:solidFill>
              <a:effectLst/>
              <a:latin typeface="+mn-lt"/>
              <a:ea typeface="+mn-ea"/>
              <a:cs typeface="+mn-cs"/>
            </a:rPr>
            <a:t>Enter GPM and PSI to obtain orifice size.  If GPM and PSI entered are suitable for size selected, orifice size will populate.  If not, you may need to change the GPM or PSI, or change to a different size foam maker.*</a:t>
          </a:r>
          <a:endParaRPr lang="en-US" sz="1400">
            <a:solidFill>
              <a:srgbClr val="FF0000"/>
            </a:solidFill>
            <a:effectLst/>
          </a:endParaRPr>
        </a:p>
        <a:p>
          <a:r>
            <a:rPr lang="en-US" sz="1100" baseline="0">
              <a:solidFill>
                <a:schemeClr val="tx1"/>
              </a:solidFill>
              <a:effectLst/>
              <a:latin typeface="+mn-lt"/>
              <a:ea typeface="+mn-ea"/>
              <a:cs typeface="+mn-cs"/>
            </a:rPr>
            <a:t>	</a:t>
          </a:r>
          <a:endParaRPr lang="en-US" sz="1000">
            <a:effectLst/>
          </a:endParaRPr>
        </a:p>
        <a:p>
          <a:r>
            <a:rPr lang="en-US" sz="1100" baseline="0"/>
            <a:t>	</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114300</xdr:colOff>
      <xdr:row>4</xdr:row>
      <xdr:rowOff>192406</xdr:rowOff>
    </xdr:from>
    <xdr:to>
      <xdr:col>6</xdr:col>
      <xdr:colOff>14394</xdr:colOff>
      <xdr:row>6</xdr:row>
      <xdr:rowOff>32113</xdr:rowOff>
    </xdr:to>
    <xdr:sp macro="" textlink="">
      <xdr:nvSpPr>
        <xdr:cNvPr id="2" name="TextBox 1">
          <a:extLst>
            <a:ext uri="{FF2B5EF4-FFF2-40B4-BE49-F238E27FC236}">
              <a16:creationId xmlns:a16="http://schemas.microsoft.com/office/drawing/2014/main" id="{B91CB7BB-B7C6-4351-BA74-DF5FFFB16091}"/>
            </a:ext>
          </a:extLst>
        </xdr:cNvPr>
        <xdr:cNvSpPr txBox="1"/>
      </xdr:nvSpPr>
      <xdr:spPr>
        <a:xfrm>
          <a:off x="381000" y="950596"/>
          <a:ext cx="3321474" cy="7655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300" b="1">
              <a:latin typeface="+mn-lt"/>
              <a:cs typeface="Arial" panose="020B0604020202020204" pitchFamily="34" charset="0"/>
            </a:rPr>
            <a:t>1)  Select Desired</a:t>
          </a:r>
          <a:r>
            <a:rPr lang="en-US" sz="1300" b="1" baseline="0">
              <a:latin typeface="+mn-lt"/>
              <a:cs typeface="Arial" panose="020B0604020202020204" pitchFamily="34" charset="0"/>
            </a:rPr>
            <a:t> Material &amp; Flange</a:t>
          </a:r>
        </a:p>
        <a:p>
          <a:r>
            <a:rPr lang="en-US" sz="1300" b="1" baseline="0">
              <a:latin typeface="+mn-lt"/>
              <a:cs typeface="Arial" panose="020B0604020202020204" pitchFamily="34" charset="0"/>
            </a:rPr>
            <a:t>2)  Select Foam Pourer (Optional)</a:t>
          </a:r>
        </a:p>
        <a:p>
          <a:r>
            <a:rPr lang="en-US" sz="1300" b="1" baseline="0">
              <a:latin typeface="+mn-lt"/>
              <a:cs typeface="Arial" panose="020B0604020202020204" pitchFamily="34" charset="0"/>
            </a:rPr>
            <a:t>3)  Enter Quantity</a:t>
          </a:r>
          <a:r>
            <a:rPr lang="en-US" sz="1100" baseline="0"/>
            <a:t>	</a:t>
          </a:r>
          <a:endParaRPr lang="en-US" sz="1100"/>
        </a:p>
      </xdr:txBody>
    </xdr:sp>
    <xdr:clientData/>
  </xdr:twoCellAnchor>
  <xdr:twoCellAnchor>
    <xdr:from>
      <xdr:col>5</xdr:col>
      <xdr:colOff>1015091</xdr:colOff>
      <xdr:row>5</xdr:row>
      <xdr:rowOff>3538</xdr:rowOff>
    </xdr:from>
    <xdr:to>
      <xdr:col>12</xdr:col>
      <xdr:colOff>72390</xdr:colOff>
      <xdr:row>5</xdr:row>
      <xdr:rowOff>727437</xdr:rowOff>
    </xdr:to>
    <xdr:sp macro="" textlink="">
      <xdr:nvSpPr>
        <xdr:cNvPr id="3" name="TextBox 2">
          <a:extLst>
            <a:ext uri="{FF2B5EF4-FFF2-40B4-BE49-F238E27FC236}">
              <a16:creationId xmlns:a16="http://schemas.microsoft.com/office/drawing/2014/main" id="{E56868A0-5B42-46CD-A17F-65E86DE6F029}"/>
            </a:ext>
          </a:extLst>
        </xdr:cNvPr>
        <xdr:cNvSpPr txBox="1"/>
      </xdr:nvSpPr>
      <xdr:spPr>
        <a:xfrm>
          <a:off x="3567791" y="956038"/>
          <a:ext cx="2650129" cy="7238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300" b="1">
              <a:latin typeface="+mn-lt"/>
              <a:cs typeface="Arial" panose="020B0604020202020204" pitchFamily="34" charset="0"/>
            </a:rPr>
            <a:t>4)  Enter GPM and PSI                                   5)  </a:t>
          </a:r>
          <a:r>
            <a:rPr lang="en-US" sz="1300" b="1" baseline="0">
              <a:solidFill>
                <a:schemeClr val="tx1"/>
              </a:solidFill>
              <a:effectLst/>
              <a:latin typeface="+mn-lt"/>
              <a:ea typeface="+mn-ea"/>
              <a:cs typeface="+mn-cs"/>
            </a:rPr>
            <a:t>Check Foam Concentrate Type</a:t>
          </a:r>
          <a:endParaRPr lang="en-US" sz="1300">
            <a:effectLst/>
            <a:latin typeface="+mn-lt"/>
          </a:endParaRPr>
        </a:p>
        <a:p>
          <a:endParaRPr lang="en-US" sz="1000" b="1">
            <a:latin typeface="Arial" panose="020B0604020202020204" pitchFamily="34" charset="0"/>
            <a:cs typeface="Arial" panose="020B0604020202020204" pitchFamily="34" charset="0"/>
          </a:endParaRPr>
        </a:p>
      </xdr:txBody>
    </xdr:sp>
    <xdr:clientData/>
  </xdr:twoCellAnchor>
  <xdr:twoCellAnchor>
    <xdr:from>
      <xdr:col>13</xdr:col>
      <xdr:colOff>11430</xdr:colOff>
      <xdr:row>3</xdr:row>
      <xdr:rowOff>85725</xdr:rowOff>
    </xdr:from>
    <xdr:to>
      <xdr:col>18</xdr:col>
      <xdr:colOff>559798</xdr:colOff>
      <xdr:row>5</xdr:row>
      <xdr:rowOff>670288</xdr:rowOff>
    </xdr:to>
    <xdr:sp macro="" textlink="">
      <xdr:nvSpPr>
        <xdr:cNvPr id="4" name="TextBox 3">
          <a:extLst>
            <a:ext uri="{FF2B5EF4-FFF2-40B4-BE49-F238E27FC236}">
              <a16:creationId xmlns:a16="http://schemas.microsoft.com/office/drawing/2014/main" id="{35C6C701-B70C-4A62-A5CB-7FA09AFBC68C}"/>
            </a:ext>
          </a:extLst>
        </xdr:cNvPr>
        <xdr:cNvSpPr txBox="1"/>
      </xdr:nvSpPr>
      <xdr:spPr>
        <a:xfrm>
          <a:off x="6617970" y="653415"/>
          <a:ext cx="4903198" cy="9693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b="1" baseline="0">
              <a:solidFill>
                <a:srgbClr val="FF0000"/>
              </a:solidFill>
              <a:effectLst/>
              <a:latin typeface="+mn-lt"/>
              <a:ea typeface="+mn-ea"/>
              <a:cs typeface="+mn-cs"/>
            </a:rPr>
            <a:t>Enter GPM and PSI to obtain orifice size.  If GPM and PSI entered are suitable for size selected, orifice size will populate.  If not, you may need to change the GPM or PSI, or change to a different size foam maker.*</a:t>
          </a:r>
          <a:endParaRPr lang="en-US" sz="1400">
            <a:solidFill>
              <a:srgbClr val="FF0000"/>
            </a:solidFill>
            <a:effectLst/>
          </a:endParaRPr>
        </a:p>
        <a:p>
          <a:r>
            <a:rPr lang="en-US" sz="1100" baseline="0">
              <a:solidFill>
                <a:schemeClr val="tx1"/>
              </a:solidFill>
              <a:effectLst/>
              <a:latin typeface="+mn-lt"/>
              <a:ea typeface="+mn-ea"/>
              <a:cs typeface="+mn-cs"/>
            </a:rPr>
            <a:t>	</a:t>
          </a:r>
          <a:endParaRPr lang="en-US" sz="1000">
            <a:effectLst/>
          </a:endParaRPr>
        </a:p>
        <a:p>
          <a:r>
            <a:rPr lang="en-US" sz="1100" baseline="0"/>
            <a:t>	</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C9E4C-7FFA-44D1-B45B-2F260A501945}">
  <sheetPr>
    <tabColor theme="5"/>
    <pageSetUpPr fitToPage="1"/>
  </sheetPr>
  <dimension ref="A1:AH79"/>
  <sheetViews>
    <sheetView showGridLines="0" tabSelected="1" topLeftCell="A3" zoomScaleNormal="100" workbookViewId="0">
      <selection activeCell="B18" sqref="B18"/>
    </sheetView>
  </sheetViews>
  <sheetFormatPr defaultColWidth="9.15625" defaultRowHeight="14.4" x14ac:dyDescent="0.55000000000000004"/>
  <cols>
    <col min="1" max="1" width="3.68359375" style="24" customWidth="1"/>
    <col min="2" max="2" width="6.41796875" style="24" customWidth="1"/>
    <col min="3" max="3" width="19.15625" style="24" bestFit="1" customWidth="1"/>
    <col min="4" max="4" width="3.83984375" style="24" customWidth="1"/>
    <col min="5" max="5" width="2.15625" style="24" customWidth="1"/>
    <col min="6" max="6" width="15.68359375" style="75" customWidth="1"/>
    <col min="7" max="7" width="3.26171875" style="24" customWidth="1"/>
    <col min="8" max="8" width="9.5234375" style="24" customWidth="1"/>
    <col min="9" max="10" width="4.7890625" style="76" customWidth="1"/>
    <col min="11" max="11" width="3.578125" style="76" customWidth="1"/>
    <col min="12" max="12" width="8" style="24" customWidth="1"/>
    <col min="13" max="13" width="6.3671875" style="24" customWidth="1"/>
    <col min="14" max="14" width="18.26171875" style="76" customWidth="1"/>
    <col min="15" max="17" width="10.734375" style="24" customWidth="1"/>
    <col min="18" max="19" width="9.68359375" style="24" customWidth="1"/>
    <col min="20" max="20" width="3.68359375" style="24" customWidth="1"/>
    <col min="21" max="21" width="9.15625" style="24"/>
    <col min="22" max="22" width="9.15625" style="24" hidden="1" customWidth="1"/>
    <col min="23" max="23" width="36.578125" style="24" hidden="1" customWidth="1"/>
    <col min="24" max="24" width="27" style="24" hidden="1" customWidth="1"/>
    <col min="25" max="26" width="19.68359375" style="24" hidden="1" customWidth="1"/>
    <col min="27" max="27" width="32.68359375" style="24" hidden="1" customWidth="1"/>
    <col min="28" max="28" width="19.68359375" style="24" hidden="1" customWidth="1"/>
    <col min="29" max="33" width="9.15625" style="24" hidden="1" customWidth="1"/>
    <col min="34" max="16384" width="9.15625" style="24"/>
  </cols>
  <sheetData>
    <row r="1" spans="1:34" x14ac:dyDescent="0.55000000000000004">
      <c r="A1" s="19"/>
      <c r="B1" s="20"/>
      <c r="C1" s="20"/>
      <c r="D1" s="20"/>
      <c r="E1" s="20"/>
      <c r="F1" s="21"/>
      <c r="G1" s="20"/>
      <c r="H1" s="20"/>
      <c r="I1" s="22"/>
      <c r="J1" s="22"/>
      <c r="K1" s="22"/>
      <c r="L1" s="20"/>
      <c r="M1" s="20"/>
      <c r="N1" s="22"/>
      <c r="O1" s="20"/>
      <c r="P1" s="20"/>
      <c r="Q1" s="20"/>
      <c r="R1" s="20"/>
      <c r="S1" s="20"/>
      <c r="T1" s="23"/>
    </row>
    <row r="2" spans="1:34" ht="17.7" x14ac:dyDescent="0.55000000000000004">
      <c r="A2" s="25"/>
      <c r="B2" s="181" t="s">
        <v>108</v>
      </c>
      <c r="C2" s="181"/>
      <c r="D2" s="181"/>
      <c r="E2" s="181"/>
      <c r="F2" s="181"/>
      <c r="G2" s="181"/>
      <c r="H2" s="181"/>
      <c r="I2" s="181"/>
      <c r="J2" s="181"/>
      <c r="K2" s="181"/>
      <c r="L2" s="181"/>
      <c r="M2" s="181"/>
      <c r="N2" s="181"/>
      <c r="O2" s="181"/>
      <c r="P2" s="181"/>
      <c r="Q2" s="181"/>
      <c r="R2" s="181"/>
      <c r="S2" s="181"/>
      <c r="T2" s="26"/>
    </row>
    <row r="3" spans="1:34" ht="12.75" customHeight="1" thickBot="1" x14ac:dyDescent="0.6">
      <c r="A3" s="25"/>
      <c r="B3" s="27"/>
      <c r="C3" s="28"/>
      <c r="D3" s="28"/>
      <c r="E3" s="28"/>
      <c r="F3" s="29"/>
      <c r="G3" s="28"/>
      <c r="H3" s="28"/>
      <c r="I3" s="28"/>
      <c r="J3" s="28"/>
      <c r="K3" s="28"/>
      <c r="L3" s="28"/>
      <c r="M3" s="28"/>
      <c r="N3" s="28"/>
      <c r="O3" s="28"/>
      <c r="P3" s="28"/>
      <c r="Q3" s="30"/>
      <c r="R3" s="31"/>
      <c r="S3" s="31"/>
      <c r="T3" s="26"/>
    </row>
    <row r="4" spans="1:34" ht="15.3" x14ac:dyDescent="0.55000000000000004">
      <c r="A4" s="25"/>
      <c r="B4" s="182" t="s">
        <v>109</v>
      </c>
      <c r="C4" s="183"/>
      <c r="D4" s="183"/>
      <c r="E4" s="183"/>
      <c r="F4" s="183"/>
      <c r="G4" s="183"/>
      <c r="H4" s="183"/>
      <c r="I4" s="183"/>
      <c r="J4" s="183"/>
      <c r="K4" s="183"/>
      <c r="L4" s="183"/>
      <c r="M4" s="183"/>
      <c r="N4" s="32"/>
      <c r="O4" s="32"/>
      <c r="P4" s="32"/>
      <c r="Q4" s="32"/>
      <c r="R4" s="32"/>
      <c r="S4" s="105"/>
      <c r="T4" s="26"/>
    </row>
    <row r="5" spans="1:34" ht="15" x14ac:dyDescent="0.55000000000000004">
      <c r="A5" s="25"/>
      <c r="B5" s="184" t="s">
        <v>0</v>
      </c>
      <c r="C5" s="185"/>
      <c r="D5" s="185"/>
      <c r="E5" s="185"/>
      <c r="F5" s="185"/>
      <c r="G5" s="185"/>
      <c r="H5" s="185"/>
      <c r="I5" s="185"/>
      <c r="J5" s="185"/>
      <c r="K5" s="185"/>
      <c r="L5" s="185"/>
      <c r="M5" s="185"/>
      <c r="N5" s="33"/>
      <c r="O5" s="33"/>
      <c r="P5" s="33"/>
      <c r="Q5" s="33"/>
      <c r="R5" s="33"/>
      <c r="S5" s="106"/>
      <c r="T5" s="26"/>
    </row>
    <row r="6" spans="1:34" ht="57.75" customHeight="1" thickBot="1" x14ac:dyDescent="0.6">
      <c r="A6" s="25"/>
      <c r="B6" s="186"/>
      <c r="C6" s="187"/>
      <c r="D6" s="187"/>
      <c r="E6" s="187"/>
      <c r="F6" s="187"/>
      <c r="G6" s="187"/>
      <c r="H6" s="34"/>
      <c r="I6" s="188"/>
      <c r="J6" s="188"/>
      <c r="K6" s="188"/>
      <c r="L6" s="188"/>
      <c r="M6" s="188"/>
      <c r="N6" s="188"/>
      <c r="O6" s="188"/>
      <c r="P6" s="188"/>
      <c r="Q6" s="35"/>
      <c r="R6" s="35"/>
      <c r="S6" s="107"/>
      <c r="T6" s="26"/>
    </row>
    <row r="7" spans="1:34" s="39" customFormat="1" ht="14.25" customHeight="1" x14ac:dyDescent="0.55000000000000004">
      <c r="A7" s="36"/>
      <c r="B7" s="99"/>
      <c r="C7" s="27"/>
      <c r="D7" s="27"/>
      <c r="E7" s="27"/>
      <c r="F7" s="37"/>
      <c r="G7" s="27"/>
      <c r="H7" s="27"/>
      <c r="I7" s="90"/>
      <c r="J7" s="90"/>
      <c r="K7" s="90"/>
      <c r="L7" s="27"/>
      <c r="M7" s="27"/>
      <c r="N7" s="90"/>
      <c r="O7" s="27"/>
      <c r="P7" s="27"/>
      <c r="Q7" s="27"/>
      <c r="R7" s="27"/>
      <c r="S7" s="27"/>
      <c r="T7" s="38"/>
    </row>
    <row r="8" spans="1:34" s="42" customFormat="1" ht="42.75" customHeight="1" x14ac:dyDescent="0.7">
      <c r="A8" s="40"/>
      <c r="B8" s="92" t="s">
        <v>6</v>
      </c>
      <c r="C8" s="118" t="s">
        <v>34</v>
      </c>
      <c r="D8" s="119"/>
      <c r="E8" s="120"/>
      <c r="F8" s="118" t="s">
        <v>152</v>
      </c>
      <c r="G8" s="119"/>
      <c r="H8" s="120"/>
      <c r="I8" s="130"/>
      <c r="J8" s="131"/>
      <c r="K8" s="132"/>
      <c r="L8" s="189" t="s">
        <v>146</v>
      </c>
      <c r="M8" s="189"/>
      <c r="N8" s="93" t="s">
        <v>147</v>
      </c>
      <c r="O8" s="92" t="s">
        <v>148</v>
      </c>
      <c r="P8" s="92" t="s">
        <v>53</v>
      </c>
      <c r="Q8" s="92" t="s">
        <v>52</v>
      </c>
      <c r="R8" s="167" t="s">
        <v>149</v>
      </c>
      <c r="S8" s="167"/>
      <c r="T8" s="41"/>
      <c r="W8" s="87" t="s">
        <v>54</v>
      </c>
      <c r="AA8" s="87" t="s">
        <v>56</v>
      </c>
    </row>
    <row r="9" spans="1:34" ht="15" customHeight="1" x14ac:dyDescent="0.55000000000000004">
      <c r="A9" s="25"/>
      <c r="B9" s="192" t="s">
        <v>13</v>
      </c>
      <c r="C9" s="157" t="s">
        <v>35</v>
      </c>
      <c r="D9" s="148"/>
      <c r="E9" s="149"/>
      <c r="F9" s="121" t="b">
        <f>IF(D9="X",'PN''S'!C1)</f>
        <v>0</v>
      </c>
      <c r="G9" s="122"/>
      <c r="H9" s="123"/>
      <c r="I9" s="133"/>
      <c r="J9" s="134"/>
      <c r="K9" s="135"/>
      <c r="L9" s="190"/>
      <c r="M9" s="191"/>
      <c r="N9" s="159" t="b">
        <f>IF(L9="Y",'PN''S'!C23)</f>
        <v>0</v>
      </c>
      <c r="O9" s="168"/>
      <c r="P9" s="168"/>
      <c r="Q9" s="168"/>
      <c r="R9" s="169" t="str">
        <f>X22</f>
        <v>NOT POSSIBLE</v>
      </c>
      <c r="S9" s="170"/>
      <c r="T9" s="26"/>
      <c r="U9" s="88" t="s">
        <v>94</v>
      </c>
      <c r="V9" s="88"/>
      <c r="W9" s="44" t="s">
        <v>9</v>
      </c>
      <c r="X9" s="44"/>
      <c r="Y9" s="44"/>
      <c r="AA9" s="44" t="s">
        <v>9</v>
      </c>
      <c r="AB9" s="44"/>
      <c r="AC9" s="44"/>
      <c r="AD9" s="88"/>
      <c r="AE9" s="88"/>
      <c r="AF9" s="88"/>
      <c r="AG9" s="88"/>
      <c r="AH9" s="88"/>
    </row>
    <row r="10" spans="1:34" ht="15" customHeight="1" thickBot="1" x14ac:dyDescent="0.6">
      <c r="A10" s="25"/>
      <c r="B10" s="192"/>
      <c r="C10" s="158"/>
      <c r="D10" s="150"/>
      <c r="E10" s="151"/>
      <c r="F10" s="124"/>
      <c r="G10" s="125"/>
      <c r="H10" s="126"/>
      <c r="I10" s="133"/>
      <c r="J10" s="134"/>
      <c r="K10" s="135"/>
      <c r="L10" s="176"/>
      <c r="M10" s="177"/>
      <c r="N10" s="160"/>
      <c r="O10" s="162"/>
      <c r="P10" s="162"/>
      <c r="Q10" s="162"/>
      <c r="R10" s="165"/>
      <c r="S10" s="166"/>
      <c r="T10" s="26"/>
      <c r="U10" s="24" t="s">
        <v>143</v>
      </c>
      <c r="W10" s="24" t="s">
        <v>51</v>
      </c>
      <c r="X10" s="14">
        <f>'1.5" Foam Maker'!P9</f>
        <v>0</v>
      </c>
      <c r="Y10" s="24" t="s">
        <v>7</v>
      </c>
      <c r="AA10" s="24" t="s">
        <v>51</v>
      </c>
      <c r="AB10" s="14" t="str">
        <f>'1.5" Foam Maker'!P20</f>
        <v>Chambers</v>
      </c>
      <c r="AC10" s="24" t="s">
        <v>7</v>
      </c>
      <c r="AH10" s="24" t="s">
        <v>161</v>
      </c>
    </row>
    <row r="11" spans="1:34" ht="15" customHeight="1" x14ac:dyDescent="0.55000000000000004">
      <c r="A11" s="25"/>
      <c r="B11" s="192"/>
      <c r="C11" s="157" t="s">
        <v>35</v>
      </c>
      <c r="D11" s="152"/>
      <c r="E11" s="153"/>
      <c r="F11" s="127" t="b">
        <f>IF(D11="X",'PN''S'!C1)</f>
        <v>0</v>
      </c>
      <c r="G11" s="128"/>
      <c r="H11" s="129"/>
      <c r="I11" s="133"/>
      <c r="J11" s="134"/>
      <c r="K11" s="135"/>
      <c r="L11" s="174"/>
      <c r="M11" s="175"/>
      <c r="N11" s="159" t="b">
        <f>IF(L11="Y",'PN''S'!C23)</f>
        <v>0</v>
      </c>
      <c r="O11" s="161"/>
      <c r="P11" s="161"/>
      <c r="Q11" s="161"/>
      <c r="R11" s="163" t="str">
        <f>X40</f>
        <v>NOT POSSIBLE</v>
      </c>
      <c r="S11" s="164"/>
      <c r="T11" s="26"/>
      <c r="U11" s="88" t="s">
        <v>95</v>
      </c>
      <c r="W11" s="45"/>
      <c r="X11" s="46" t="s">
        <v>11</v>
      </c>
      <c r="Y11" s="45"/>
      <c r="AA11" s="45"/>
      <c r="AB11" s="46" t="s">
        <v>11</v>
      </c>
      <c r="AC11" s="45"/>
    </row>
    <row r="12" spans="1:34" ht="15" customHeight="1" thickBot="1" x14ac:dyDescent="0.6">
      <c r="A12" s="25"/>
      <c r="B12" s="192"/>
      <c r="C12" s="158"/>
      <c r="D12" s="150"/>
      <c r="E12" s="151"/>
      <c r="F12" s="124"/>
      <c r="G12" s="125"/>
      <c r="H12" s="126"/>
      <c r="I12" s="136"/>
      <c r="J12" s="137"/>
      <c r="K12" s="138"/>
      <c r="L12" s="176"/>
      <c r="M12" s="177"/>
      <c r="N12" s="160"/>
      <c r="O12" s="162"/>
      <c r="P12" s="162"/>
      <c r="Q12" s="162"/>
      <c r="R12" s="165"/>
      <c r="S12" s="166"/>
      <c r="T12" s="26"/>
      <c r="U12" s="24" t="s">
        <v>162</v>
      </c>
      <c r="X12" s="45"/>
      <c r="Y12" s="46"/>
      <c r="AB12" s="45"/>
      <c r="AC12" s="46"/>
      <c r="AH12" s="24" t="s">
        <v>144</v>
      </c>
    </row>
    <row r="13" spans="1:34" ht="15" customHeight="1" x14ac:dyDescent="0.55000000000000004">
      <c r="A13" s="25"/>
      <c r="B13" s="192"/>
      <c r="C13" s="30"/>
      <c r="D13" s="30"/>
      <c r="E13" s="30"/>
      <c r="F13" s="47"/>
      <c r="G13" s="30"/>
      <c r="H13" s="30"/>
      <c r="I13" s="90"/>
      <c r="J13" s="48"/>
      <c r="K13" s="48"/>
      <c r="L13" s="30"/>
      <c r="M13" s="30"/>
      <c r="N13" s="48"/>
      <c r="O13" s="30"/>
      <c r="P13" s="30"/>
      <c r="Q13" s="30"/>
      <c r="R13" s="49"/>
      <c r="S13" s="30"/>
      <c r="T13" s="26"/>
      <c r="W13" s="24" t="s">
        <v>12</v>
      </c>
      <c r="X13" s="50" t="s">
        <v>13</v>
      </c>
      <c r="AA13" s="24" t="s">
        <v>12</v>
      </c>
      <c r="AB13" s="50" t="s">
        <v>13</v>
      </c>
    </row>
    <row r="14" spans="1:34" ht="15" customHeight="1" x14ac:dyDescent="0.55000000000000004">
      <c r="A14" s="25"/>
      <c r="B14" s="192"/>
      <c r="C14" s="157" t="s">
        <v>32</v>
      </c>
      <c r="D14" s="148"/>
      <c r="E14" s="149"/>
      <c r="F14" s="121" t="b">
        <f>IF(D14="X",'PN''S'!C6)</f>
        <v>0</v>
      </c>
      <c r="G14" s="122"/>
      <c r="H14" s="123"/>
      <c r="I14" s="139"/>
      <c r="J14" s="140"/>
      <c r="K14" s="141"/>
      <c r="L14" s="190"/>
      <c r="M14" s="191"/>
      <c r="N14" s="159" t="b">
        <f>IF(L14="Y",'PN''S'!C28)</f>
        <v>0</v>
      </c>
      <c r="O14" s="168"/>
      <c r="P14" s="168"/>
      <c r="Q14" s="168"/>
      <c r="R14" s="169" t="str">
        <f>X59</f>
        <v>NOT POSSIBLE</v>
      </c>
      <c r="S14" s="170"/>
      <c r="T14" s="26"/>
      <c r="U14" s="88" t="s">
        <v>98</v>
      </c>
      <c r="V14" s="88"/>
      <c r="X14" s="50" t="str">
        <f>IF(AND(6&lt;=X10,X10&lt;=83),"POSSIBLE","NOT POSSIBLE")</f>
        <v>NOT POSSIBLE</v>
      </c>
      <c r="AB14" s="50" t="str">
        <f>IF(AND(6&lt;=AB10,AB10&lt;=83),"POSSIBLE","NOT POSSIBLE")</f>
        <v>NOT POSSIBLE</v>
      </c>
      <c r="AD14" s="88"/>
      <c r="AE14" s="88"/>
      <c r="AF14" s="88"/>
      <c r="AG14" s="88"/>
      <c r="AH14" s="88"/>
    </row>
    <row r="15" spans="1:34" ht="15" customHeight="1" thickBot="1" x14ac:dyDescent="0.6">
      <c r="A15" s="25"/>
      <c r="B15" s="192"/>
      <c r="C15" s="158"/>
      <c r="D15" s="150"/>
      <c r="E15" s="151"/>
      <c r="F15" s="124"/>
      <c r="G15" s="125"/>
      <c r="H15" s="126"/>
      <c r="I15" s="142"/>
      <c r="J15" s="143"/>
      <c r="K15" s="144"/>
      <c r="L15" s="176"/>
      <c r="M15" s="177"/>
      <c r="N15" s="160"/>
      <c r="O15" s="162"/>
      <c r="P15" s="162"/>
      <c r="Q15" s="162"/>
      <c r="R15" s="165"/>
      <c r="S15" s="166"/>
      <c r="T15" s="26"/>
      <c r="U15" s="24" t="s">
        <v>99</v>
      </c>
      <c r="W15" s="45"/>
      <c r="X15" s="45"/>
      <c r="Y15" s="45"/>
      <c r="AA15" s="45"/>
      <c r="AB15" s="45"/>
      <c r="AC15" s="45"/>
      <c r="AH15" s="24" t="s">
        <v>100</v>
      </c>
    </row>
    <row r="16" spans="1:34" ht="15" customHeight="1" x14ac:dyDescent="0.55000000000000004">
      <c r="A16" s="25"/>
      <c r="B16" s="192"/>
      <c r="C16" s="193" t="s">
        <v>32</v>
      </c>
      <c r="D16" s="152"/>
      <c r="E16" s="153"/>
      <c r="F16" s="127" t="b">
        <f>IF(D16="X",'PN''S'!C6)</f>
        <v>0</v>
      </c>
      <c r="G16" s="128"/>
      <c r="H16" s="129"/>
      <c r="I16" s="142"/>
      <c r="J16" s="143"/>
      <c r="K16" s="144"/>
      <c r="L16" s="174"/>
      <c r="M16" s="175"/>
      <c r="N16" s="178" t="b">
        <f>IF(L16="Y",'PN''S'!C28)</f>
        <v>0</v>
      </c>
      <c r="O16" s="161"/>
      <c r="P16" s="161"/>
      <c r="Q16" s="161"/>
      <c r="R16" s="163" t="str">
        <f>X77</f>
        <v>NOT POSSIBLE</v>
      </c>
      <c r="S16" s="164"/>
      <c r="T16" s="26"/>
      <c r="U16" s="88" t="s">
        <v>101</v>
      </c>
      <c r="W16" s="24" t="s">
        <v>16</v>
      </c>
      <c r="X16" s="15">
        <f>'1.5" Foam Maker'!Q9</f>
        <v>0</v>
      </c>
      <c r="Y16" s="24" t="s">
        <v>8</v>
      </c>
      <c r="AA16" s="24" t="s">
        <v>16</v>
      </c>
      <c r="AB16" s="15">
        <f>'1.5" Foam Maker'!Q20</f>
        <v>0</v>
      </c>
      <c r="AC16" s="24" t="s">
        <v>8</v>
      </c>
    </row>
    <row r="17" spans="1:34" ht="15" customHeight="1" thickBot="1" x14ac:dyDescent="0.6">
      <c r="A17" s="25"/>
      <c r="B17" s="192"/>
      <c r="C17" s="158"/>
      <c r="D17" s="150"/>
      <c r="E17" s="151"/>
      <c r="F17" s="124"/>
      <c r="G17" s="125"/>
      <c r="H17" s="126"/>
      <c r="I17" s="145"/>
      <c r="J17" s="146"/>
      <c r="K17" s="147"/>
      <c r="L17" s="176"/>
      <c r="M17" s="177"/>
      <c r="N17" s="160"/>
      <c r="O17" s="162"/>
      <c r="P17" s="162"/>
      <c r="Q17" s="162"/>
      <c r="R17" s="165"/>
      <c r="S17" s="166"/>
      <c r="T17" s="26"/>
      <c r="U17" s="24" t="s">
        <v>102</v>
      </c>
      <c r="W17" s="45"/>
      <c r="X17" s="45"/>
      <c r="Y17" s="45"/>
      <c r="AA17" s="45"/>
      <c r="AB17" s="45"/>
      <c r="AC17" s="45"/>
      <c r="AH17" s="24" t="s">
        <v>145</v>
      </c>
    </row>
    <row r="18" spans="1:34" ht="13.5" customHeight="1" x14ac:dyDescent="0.55000000000000004">
      <c r="A18" s="25"/>
      <c r="B18" s="86"/>
      <c r="C18" s="30"/>
      <c r="D18" s="30"/>
      <c r="E18" s="30"/>
      <c r="F18" s="47"/>
      <c r="G18" s="30"/>
      <c r="H18" s="30"/>
      <c r="I18" s="48"/>
      <c r="J18" s="48"/>
      <c r="K18" s="48"/>
      <c r="L18" s="30"/>
      <c r="M18" s="30"/>
      <c r="N18" s="48"/>
      <c r="O18" s="30"/>
      <c r="P18" s="30"/>
      <c r="Q18" s="30"/>
      <c r="R18" s="30"/>
      <c r="S18" s="30"/>
      <c r="T18" s="26"/>
      <c r="W18" s="51"/>
      <c r="X18" s="51"/>
      <c r="Y18" s="51"/>
      <c r="AA18" s="51"/>
      <c r="AB18" s="51"/>
      <c r="AC18" s="51"/>
    </row>
    <row r="19" spans="1:34" s="42" customFormat="1" ht="42.75" customHeight="1" x14ac:dyDescent="0.55000000000000004">
      <c r="A19" s="40"/>
      <c r="B19" s="92" t="s">
        <v>6</v>
      </c>
      <c r="C19" s="118" t="s">
        <v>34</v>
      </c>
      <c r="D19" s="119"/>
      <c r="E19" s="120"/>
      <c r="F19" s="118" t="s">
        <v>153</v>
      </c>
      <c r="G19" s="119"/>
      <c r="H19" s="120"/>
      <c r="I19" s="130"/>
      <c r="J19" s="131"/>
      <c r="K19" s="132"/>
      <c r="L19" s="189" t="s">
        <v>146</v>
      </c>
      <c r="M19" s="189"/>
      <c r="N19" s="93" t="s">
        <v>147</v>
      </c>
      <c r="O19" s="92" t="s">
        <v>148</v>
      </c>
      <c r="P19" s="92" t="s">
        <v>53</v>
      </c>
      <c r="Q19" s="92" t="s">
        <v>52</v>
      </c>
      <c r="R19" s="167" t="s">
        <v>149</v>
      </c>
      <c r="S19" s="167"/>
      <c r="T19" s="41"/>
      <c r="W19" s="24"/>
      <c r="X19" s="46" t="s">
        <v>17</v>
      </c>
      <c r="Y19" s="46"/>
      <c r="AA19" s="24"/>
      <c r="AB19" s="46" t="s">
        <v>17</v>
      </c>
      <c r="AC19" s="46"/>
    </row>
    <row r="20" spans="1:34" ht="15" customHeight="1" x14ac:dyDescent="0.55000000000000004">
      <c r="A20" s="25"/>
      <c r="B20" s="192" t="s">
        <v>13</v>
      </c>
      <c r="C20" s="157" t="s">
        <v>40</v>
      </c>
      <c r="D20" s="148"/>
      <c r="E20" s="149"/>
      <c r="F20" s="121" t="b">
        <f>IF(D20="X",'PN''S'!C11)</f>
        <v>0</v>
      </c>
      <c r="G20" s="122"/>
      <c r="H20" s="123"/>
      <c r="I20" s="133"/>
      <c r="J20" s="134"/>
      <c r="K20" s="135"/>
      <c r="L20" s="190"/>
      <c r="M20" s="191"/>
      <c r="N20" s="159" t="b">
        <f>IF(L20="Y",'PN''S'!C33)</f>
        <v>0</v>
      </c>
      <c r="O20" s="168"/>
      <c r="P20" s="168" t="s">
        <v>163</v>
      </c>
      <c r="Q20" s="168"/>
      <c r="R20" s="169" t="str">
        <f>AB22</f>
        <v>NOT POSSIBLE</v>
      </c>
      <c r="S20" s="170"/>
      <c r="T20" s="26"/>
      <c r="X20" s="50" t="s">
        <v>13</v>
      </c>
      <c r="AB20" s="50" t="s">
        <v>13</v>
      </c>
    </row>
    <row r="21" spans="1:34" ht="15" customHeight="1" thickBot="1" x14ac:dyDescent="0.6">
      <c r="A21" s="25"/>
      <c r="B21" s="192"/>
      <c r="C21" s="158"/>
      <c r="D21" s="150"/>
      <c r="E21" s="151"/>
      <c r="F21" s="124"/>
      <c r="G21" s="125"/>
      <c r="H21" s="126"/>
      <c r="I21" s="133"/>
      <c r="J21" s="134"/>
      <c r="K21" s="135"/>
      <c r="L21" s="176"/>
      <c r="M21" s="177"/>
      <c r="N21" s="160"/>
      <c r="O21" s="162"/>
      <c r="P21" s="162"/>
      <c r="Q21" s="162"/>
      <c r="R21" s="165"/>
      <c r="S21" s="166"/>
      <c r="T21" s="26"/>
      <c r="W21" s="24" t="s">
        <v>18</v>
      </c>
      <c r="X21" s="52" t="str">
        <f>IF(X14="NOT POSSIBLE","NOT POSSIBLE",SQRT(X10/(29.8*0.615*SQRT(X16))))</f>
        <v>NOT POSSIBLE</v>
      </c>
      <c r="AA21" s="24" t="s">
        <v>18</v>
      </c>
      <c r="AB21" s="52" t="str">
        <f>IF(AB14="NOT POSSIBLE","NOT POSSIBLE",SQRT(AB10/(29.8*0.615*SQRT(AB16))))</f>
        <v>NOT POSSIBLE</v>
      </c>
    </row>
    <row r="22" spans="1:34" ht="15" customHeight="1" x14ac:dyDescent="0.55000000000000004">
      <c r="A22" s="25"/>
      <c r="B22" s="192"/>
      <c r="C22" s="157" t="s">
        <v>40</v>
      </c>
      <c r="D22" s="152"/>
      <c r="E22" s="153"/>
      <c r="F22" s="127" t="b">
        <f>IF(D22="X",'PN''S'!C11)</f>
        <v>0</v>
      </c>
      <c r="G22" s="128"/>
      <c r="H22" s="129"/>
      <c r="I22" s="133"/>
      <c r="J22" s="134"/>
      <c r="K22" s="135"/>
      <c r="L22" s="174"/>
      <c r="M22" s="175"/>
      <c r="N22" s="178" t="b">
        <f>IF(L22="Y",'PN''S'!C33)</f>
        <v>0</v>
      </c>
      <c r="O22" s="161"/>
      <c r="P22" s="161"/>
      <c r="Q22" s="161"/>
      <c r="R22" s="163" t="str">
        <f>AB40</f>
        <v>NOT POSSIBLE</v>
      </c>
      <c r="S22" s="164"/>
      <c r="T22" s="26"/>
      <c r="W22" s="24" t="s">
        <v>19</v>
      </c>
      <c r="X22" s="115" t="str">
        <f>IF(X14="NOT POSSIBLE","NOT POSSIBLE",IF(AND(X14="Possible",0.25&lt;=X21,X21&lt;=0.635),X21,"CHG PRESS OR GPM"))</f>
        <v>NOT POSSIBLE</v>
      </c>
      <c r="AA22" s="24" t="s">
        <v>19</v>
      </c>
      <c r="AB22" s="115" t="str">
        <f>IF(AB14="NOT POSSIBLE","NOT POSSIBLE",IF(AND(AB14="Possible",0.25&lt;=AB21,AB21&lt;=0.635),AB21,"CHG PRESS OR GPM"))</f>
        <v>NOT POSSIBLE</v>
      </c>
    </row>
    <row r="23" spans="1:34" ht="15" customHeight="1" thickBot="1" x14ac:dyDescent="0.6">
      <c r="A23" s="25"/>
      <c r="B23" s="192"/>
      <c r="C23" s="158"/>
      <c r="D23" s="150"/>
      <c r="E23" s="151"/>
      <c r="F23" s="124"/>
      <c r="G23" s="125"/>
      <c r="H23" s="126"/>
      <c r="I23" s="136"/>
      <c r="J23" s="137"/>
      <c r="K23" s="138"/>
      <c r="L23" s="176"/>
      <c r="M23" s="177"/>
      <c r="N23" s="160"/>
      <c r="O23" s="162"/>
      <c r="P23" s="162"/>
      <c r="Q23" s="162"/>
      <c r="R23" s="165"/>
      <c r="S23" s="166"/>
      <c r="T23" s="26"/>
      <c r="W23" s="51"/>
      <c r="X23" s="115"/>
      <c r="AA23" s="51"/>
      <c r="AB23" s="115"/>
    </row>
    <row r="24" spans="1:34" ht="15" customHeight="1" x14ac:dyDescent="0.55000000000000004">
      <c r="A24" s="25"/>
      <c r="B24" s="192"/>
      <c r="C24" s="30"/>
      <c r="D24" s="53"/>
      <c r="E24" s="53"/>
      <c r="F24" s="47"/>
      <c r="G24" s="30"/>
      <c r="H24" s="30"/>
      <c r="I24" s="91"/>
      <c r="J24" s="90"/>
      <c r="K24" s="90"/>
      <c r="L24" s="30"/>
      <c r="M24" s="30"/>
      <c r="N24" s="48"/>
      <c r="O24" s="30"/>
      <c r="P24" s="30"/>
      <c r="Q24" s="30"/>
      <c r="R24" s="54"/>
      <c r="S24" s="54"/>
      <c r="T24" s="26"/>
      <c r="W24" s="51"/>
      <c r="X24" s="115"/>
      <c r="AA24" s="51"/>
      <c r="AB24" s="115"/>
    </row>
    <row r="25" spans="1:34" ht="15" customHeight="1" x14ac:dyDescent="0.55000000000000004">
      <c r="A25" s="25"/>
      <c r="B25" s="192"/>
      <c r="C25" s="157" t="s">
        <v>41</v>
      </c>
      <c r="D25" s="148"/>
      <c r="E25" s="149"/>
      <c r="F25" s="121" t="b">
        <f>IF(D25="X",'PN''S'!C16)</f>
        <v>0</v>
      </c>
      <c r="G25" s="122"/>
      <c r="H25" s="123"/>
      <c r="I25" s="198"/>
      <c r="J25" s="199"/>
      <c r="K25" s="200"/>
      <c r="L25" s="194"/>
      <c r="M25" s="195"/>
      <c r="N25" s="159" t="b">
        <f>IF(L25="Y",'PN''S'!C38)</f>
        <v>0</v>
      </c>
      <c r="O25" s="168"/>
      <c r="P25" s="168"/>
      <c r="Q25" s="168"/>
      <c r="R25" s="171" t="str">
        <f>AB59</f>
        <v>NOT POSSIBLE</v>
      </c>
      <c r="S25" s="172"/>
      <c r="T25" s="26"/>
    </row>
    <row r="26" spans="1:34" ht="15" customHeight="1" thickBot="1" x14ac:dyDescent="0.75">
      <c r="A26" s="25"/>
      <c r="B26" s="192"/>
      <c r="C26" s="158"/>
      <c r="D26" s="150"/>
      <c r="E26" s="151"/>
      <c r="F26" s="124"/>
      <c r="G26" s="125"/>
      <c r="H26" s="126"/>
      <c r="I26" s="201"/>
      <c r="J26" s="202"/>
      <c r="K26" s="203"/>
      <c r="L26" s="196"/>
      <c r="M26" s="197"/>
      <c r="N26" s="160"/>
      <c r="O26" s="162"/>
      <c r="P26" s="162"/>
      <c r="Q26" s="162"/>
      <c r="R26" s="165"/>
      <c r="S26" s="166"/>
      <c r="T26" s="26"/>
      <c r="W26" s="87" t="s">
        <v>54</v>
      </c>
      <c r="AA26" s="87" t="s">
        <v>56</v>
      </c>
    </row>
    <row r="27" spans="1:34" ht="15" customHeight="1" x14ac:dyDescent="0.55000000000000004">
      <c r="A27" s="25"/>
      <c r="B27" s="192"/>
      <c r="C27" s="154" t="s">
        <v>41</v>
      </c>
      <c r="D27" s="152"/>
      <c r="E27" s="153"/>
      <c r="F27" s="127" t="b">
        <f>IF(D27="X",'PN''S'!C16)</f>
        <v>0</v>
      </c>
      <c r="G27" s="128"/>
      <c r="H27" s="129"/>
      <c r="I27" s="201"/>
      <c r="J27" s="202"/>
      <c r="K27" s="203"/>
      <c r="L27" s="213"/>
      <c r="M27" s="214"/>
      <c r="N27" s="178" t="b">
        <f>IF(L27="Y",'PN''S'!C38)</f>
        <v>0</v>
      </c>
      <c r="O27" s="161"/>
      <c r="P27" s="161"/>
      <c r="Q27" s="161"/>
      <c r="R27" s="163" t="str">
        <f>AB77</f>
        <v>NOT POSSIBLE</v>
      </c>
      <c r="S27" s="164"/>
      <c r="T27" s="26"/>
      <c r="W27" s="44" t="s">
        <v>9</v>
      </c>
      <c r="X27" s="44"/>
      <c r="Y27" s="44"/>
      <c r="AA27" s="44" t="s">
        <v>9</v>
      </c>
      <c r="AB27" s="44"/>
    </row>
    <row r="28" spans="1:34" ht="15" customHeight="1" thickBot="1" x14ac:dyDescent="0.6">
      <c r="A28" s="25"/>
      <c r="B28" s="192"/>
      <c r="C28" s="155"/>
      <c r="D28" s="150"/>
      <c r="E28" s="151"/>
      <c r="F28" s="124"/>
      <c r="G28" s="125"/>
      <c r="H28" s="126"/>
      <c r="I28" s="204"/>
      <c r="J28" s="205"/>
      <c r="K28" s="206"/>
      <c r="L28" s="196"/>
      <c r="M28" s="197"/>
      <c r="N28" s="160"/>
      <c r="O28" s="162"/>
      <c r="P28" s="162"/>
      <c r="Q28" s="162"/>
      <c r="R28" s="165"/>
      <c r="S28" s="166"/>
      <c r="T28" s="26"/>
      <c r="W28" s="24" t="s">
        <v>51</v>
      </c>
      <c r="X28" s="14">
        <f>'1.5" Foam Maker'!P11</f>
        <v>0</v>
      </c>
      <c r="Y28" s="24" t="s">
        <v>7</v>
      </c>
      <c r="AA28" s="24" t="s">
        <v>51</v>
      </c>
      <c r="AB28" s="14">
        <f>'1.5" Foam Maker'!P22</f>
        <v>0</v>
      </c>
    </row>
    <row r="29" spans="1:34" ht="13.5" customHeight="1" x14ac:dyDescent="0.55000000000000004">
      <c r="A29" s="25"/>
      <c r="B29" s="30"/>
      <c r="C29" s="30"/>
      <c r="D29" s="30"/>
      <c r="E29" s="30"/>
      <c r="F29" s="47"/>
      <c r="G29" s="30"/>
      <c r="H29" s="30"/>
      <c r="I29" s="48"/>
      <c r="J29" s="48"/>
      <c r="K29" s="48"/>
      <c r="L29" s="30"/>
      <c r="M29" s="30"/>
      <c r="N29" s="48"/>
      <c r="O29" s="30"/>
      <c r="P29" s="30"/>
      <c r="Q29" s="30"/>
      <c r="R29" s="30"/>
      <c r="S29" s="30"/>
      <c r="T29" s="26"/>
      <c r="W29" s="45"/>
      <c r="X29" s="46" t="s">
        <v>11</v>
      </c>
      <c r="Y29" s="45"/>
      <c r="AA29" s="45"/>
      <c r="AB29" s="46" t="s">
        <v>11</v>
      </c>
    </row>
    <row r="30" spans="1:34" ht="17.25" customHeight="1" x14ac:dyDescent="0.65">
      <c r="A30" s="25"/>
      <c r="B30" s="30"/>
      <c r="C30" s="207" t="s">
        <v>5</v>
      </c>
      <c r="D30" s="207"/>
      <c r="E30" s="64"/>
      <c r="F30" s="173" t="s">
        <v>156</v>
      </c>
      <c r="G30" s="173"/>
      <c r="H30" s="173"/>
      <c r="I30" s="173"/>
      <c r="J30" s="173"/>
      <c r="K30" s="96"/>
      <c r="L30" s="55"/>
      <c r="M30" s="56"/>
      <c r="N30" s="57"/>
      <c r="O30" s="56"/>
      <c r="P30" s="56"/>
      <c r="Q30" s="56"/>
      <c r="R30" s="56"/>
      <c r="S30" s="58"/>
      <c r="T30" s="26"/>
      <c r="X30" s="45"/>
      <c r="Y30" s="46"/>
      <c r="AB30" s="45"/>
    </row>
    <row r="31" spans="1:34" ht="15.75" customHeight="1" x14ac:dyDescent="0.7">
      <c r="A31" s="25"/>
      <c r="B31" s="30"/>
      <c r="C31" s="59" t="s">
        <v>2</v>
      </c>
      <c r="D31" s="43"/>
      <c r="E31" s="90"/>
      <c r="F31" s="173"/>
      <c r="G31" s="173"/>
      <c r="H31" s="173"/>
      <c r="I31" s="173"/>
      <c r="J31" s="173"/>
      <c r="K31" s="96"/>
      <c r="L31" s="97" t="s">
        <v>37</v>
      </c>
      <c r="M31" s="30"/>
      <c r="N31" s="30"/>
      <c r="O31" s="30"/>
      <c r="P31" s="30"/>
      <c r="Q31" s="30"/>
      <c r="R31" s="30"/>
      <c r="S31" s="60"/>
      <c r="T31" s="26"/>
      <c r="W31" s="24" t="s">
        <v>12</v>
      </c>
      <c r="X31" s="50" t="s">
        <v>13</v>
      </c>
      <c r="AA31" s="24" t="s">
        <v>12</v>
      </c>
      <c r="AB31" s="50" t="s">
        <v>13</v>
      </c>
    </row>
    <row r="32" spans="1:34" ht="15.75" customHeight="1" x14ac:dyDescent="0.65">
      <c r="A32" s="25"/>
      <c r="B32" s="30"/>
      <c r="C32" s="59" t="s">
        <v>3</v>
      </c>
      <c r="D32" s="43"/>
      <c r="E32" s="90"/>
      <c r="F32" s="173"/>
      <c r="G32" s="173"/>
      <c r="H32" s="173"/>
      <c r="I32" s="173"/>
      <c r="J32" s="173"/>
      <c r="K32" s="96"/>
      <c r="L32" s="61"/>
      <c r="M32" s="48"/>
      <c r="N32" s="30"/>
      <c r="O32" s="30"/>
      <c r="P32" s="30"/>
      <c r="Q32" s="30"/>
      <c r="R32" s="30"/>
      <c r="S32" s="60"/>
      <c r="T32" s="26"/>
      <c r="X32" s="50" t="str">
        <f>IF(AND(6&lt;=X28,X28&lt;=83),"POSSIBLE","NOT POSSIBLE")</f>
        <v>NOT POSSIBLE</v>
      </c>
      <c r="AB32" s="50" t="str">
        <f>IF(AND(6&lt;=AB28,AB28&lt;=83),"POSSIBLE","NOT POSSIBLE")</f>
        <v>NOT POSSIBLE</v>
      </c>
    </row>
    <row r="33" spans="1:28" ht="15.75" customHeight="1" x14ac:dyDescent="0.65">
      <c r="A33" s="25"/>
      <c r="B33" s="30"/>
      <c r="C33" s="59" t="s">
        <v>4</v>
      </c>
      <c r="D33" s="43"/>
      <c r="E33" s="90"/>
      <c r="F33" s="173"/>
      <c r="G33" s="173"/>
      <c r="H33" s="173"/>
      <c r="I33" s="173"/>
      <c r="J33" s="173"/>
      <c r="K33" s="96"/>
      <c r="L33" s="62" t="s">
        <v>154</v>
      </c>
      <c r="M33" s="30"/>
      <c r="N33" s="63"/>
      <c r="O33" s="63"/>
      <c r="P33" s="63"/>
      <c r="Q33" s="30"/>
      <c r="R33" s="64" t="s">
        <v>45</v>
      </c>
      <c r="S33" s="65" t="s">
        <v>42</v>
      </c>
      <c r="T33" s="26"/>
      <c r="W33" s="45"/>
      <c r="X33" s="45"/>
      <c r="Y33" s="45"/>
      <c r="AA33" s="45"/>
      <c r="AB33" s="45"/>
    </row>
    <row r="34" spans="1:28" ht="17.5" customHeight="1" x14ac:dyDescent="0.65">
      <c r="A34" s="25"/>
      <c r="B34" s="30"/>
      <c r="C34" s="30"/>
      <c r="D34" s="30"/>
      <c r="E34" s="30"/>
      <c r="F34" s="173"/>
      <c r="G34" s="173"/>
      <c r="H34" s="173"/>
      <c r="I34" s="173"/>
      <c r="J34" s="173"/>
      <c r="K34" s="96"/>
      <c r="L34" s="210" t="s">
        <v>36</v>
      </c>
      <c r="M34" s="211"/>
      <c r="N34" s="211"/>
      <c r="O34" s="212"/>
      <c r="P34" s="212"/>
      <c r="Q34" s="95" t="s">
        <v>38</v>
      </c>
      <c r="R34" s="66"/>
      <c r="S34" s="67"/>
      <c r="T34" s="26"/>
      <c r="W34" s="24" t="s">
        <v>16</v>
      </c>
      <c r="X34" s="15">
        <f>'1.5" Foam Maker'!Q11</f>
        <v>0</v>
      </c>
      <c r="Y34" s="24" t="s">
        <v>8</v>
      </c>
      <c r="AA34" s="24" t="s">
        <v>16</v>
      </c>
      <c r="AB34" s="15">
        <f>'1.5" Foam Maker'!Q22</f>
        <v>0</v>
      </c>
    </row>
    <row r="35" spans="1:28" ht="16.8" x14ac:dyDescent="0.65">
      <c r="A35" s="25"/>
      <c r="B35" s="30"/>
      <c r="C35" s="30"/>
      <c r="D35" s="30"/>
      <c r="E35" s="30"/>
      <c r="F35" s="47"/>
      <c r="G35" s="30"/>
      <c r="H35" s="30"/>
      <c r="I35" s="48"/>
      <c r="J35" s="30"/>
      <c r="K35" s="30"/>
      <c r="L35" s="210" t="s">
        <v>36</v>
      </c>
      <c r="M35" s="211"/>
      <c r="N35" s="211"/>
      <c r="O35" s="212"/>
      <c r="P35" s="212"/>
      <c r="Q35" s="95" t="s">
        <v>39</v>
      </c>
      <c r="R35" s="66"/>
      <c r="S35" s="67"/>
      <c r="T35" s="26"/>
      <c r="W35" s="45"/>
      <c r="X35" s="45"/>
      <c r="Y35" s="45"/>
      <c r="AA35" s="45"/>
      <c r="AB35" s="45"/>
    </row>
    <row r="36" spans="1:28" ht="17.25" customHeight="1" x14ac:dyDescent="0.6">
      <c r="A36" s="25"/>
      <c r="B36" s="30"/>
      <c r="C36" s="95" t="s">
        <v>59</v>
      </c>
      <c r="D36" s="116"/>
      <c r="E36" s="116"/>
      <c r="F36" s="116"/>
      <c r="G36" s="116"/>
      <c r="H36" s="116"/>
      <c r="I36" s="116"/>
      <c r="J36" s="116"/>
      <c r="K36" s="48"/>
      <c r="L36" s="61"/>
      <c r="M36" s="48"/>
      <c r="N36" s="48"/>
      <c r="O36" s="30"/>
      <c r="P36" s="30"/>
      <c r="Q36" s="95" t="s">
        <v>58</v>
      </c>
      <c r="R36" s="179" t="s">
        <v>92</v>
      </c>
      <c r="S36" s="180"/>
      <c r="T36" s="26"/>
      <c r="W36" s="51"/>
      <c r="X36" s="51"/>
      <c r="Y36" s="51"/>
      <c r="AA36" s="51"/>
      <c r="AB36" s="51"/>
    </row>
    <row r="37" spans="1:28" ht="17.25" customHeight="1" x14ac:dyDescent="0.6">
      <c r="A37" s="25"/>
      <c r="B37" s="30"/>
      <c r="C37" s="30"/>
      <c r="D37" s="30"/>
      <c r="E37" s="30"/>
      <c r="F37" s="47"/>
      <c r="G37" s="30"/>
      <c r="H37" s="30"/>
      <c r="I37" s="48"/>
      <c r="J37" s="48"/>
      <c r="K37" s="48"/>
      <c r="L37" s="61"/>
      <c r="M37" s="48"/>
      <c r="N37" s="48"/>
      <c r="O37" s="30"/>
      <c r="P37" s="30"/>
      <c r="Q37" s="95"/>
      <c r="R37" s="48"/>
      <c r="S37" s="98"/>
      <c r="T37" s="26"/>
      <c r="X37" s="46" t="s">
        <v>17</v>
      </c>
      <c r="Y37" s="46"/>
      <c r="AB37" s="46" t="s">
        <v>17</v>
      </c>
    </row>
    <row r="38" spans="1:28" ht="17.25" customHeight="1" x14ac:dyDescent="0.7">
      <c r="A38" s="25"/>
      <c r="B38" s="30"/>
      <c r="C38" s="94" t="s">
        <v>43</v>
      </c>
      <c r="D38" s="208"/>
      <c r="E38" s="208"/>
      <c r="F38" s="208"/>
      <c r="G38" s="208"/>
      <c r="H38" s="208"/>
      <c r="I38" s="208"/>
      <c r="J38" s="208"/>
      <c r="K38" s="48"/>
      <c r="L38" s="62" t="s">
        <v>155</v>
      </c>
      <c r="M38" s="30"/>
      <c r="N38" s="63"/>
      <c r="O38" s="63"/>
      <c r="P38" s="63"/>
      <c r="Q38" s="68"/>
      <c r="R38" s="64" t="s">
        <v>45</v>
      </c>
      <c r="S38" s="65" t="s">
        <v>42</v>
      </c>
      <c r="T38" s="26"/>
      <c r="X38" s="50" t="s">
        <v>13</v>
      </c>
      <c r="AB38" s="50" t="s">
        <v>13</v>
      </c>
    </row>
    <row r="39" spans="1:28" ht="16.8" x14ac:dyDescent="0.65">
      <c r="A39" s="25"/>
      <c r="B39" s="30"/>
      <c r="C39" s="30"/>
      <c r="D39" s="117" t="s">
        <v>93</v>
      </c>
      <c r="E39" s="117"/>
      <c r="F39" s="117"/>
      <c r="G39" s="117"/>
      <c r="H39" s="117"/>
      <c r="I39" s="117"/>
      <c r="J39" s="117"/>
      <c r="K39" s="48"/>
      <c r="L39" s="210" t="s">
        <v>36</v>
      </c>
      <c r="M39" s="211"/>
      <c r="N39" s="211"/>
      <c r="O39" s="212"/>
      <c r="P39" s="212"/>
      <c r="Q39" s="95" t="s">
        <v>38</v>
      </c>
      <c r="R39" s="66"/>
      <c r="S39" s="67"/>
      <c r="T39" s="26"/>
      <c r="W39" s="24" t="s">
        <v>18</v>
      </c>
      <c r="X39" s="52" t="str">
        <f>IF(X32="NOT POSSIBLE","NOT POSSIBLE",SQRT(X28/(29.8*0.615*SQRT(X34))))</f>
        <v>NOT POSSIBLE</v>
      </c>
      <c r="AA39" s="24" t="s">
        <v>18</v>
      </c>
      <c r="AB39" s="52" t="str">
        <f>IF(AB32="NOT POSSIBLE","NOT POSSIBLE",SQRT(AB28/(29.8*0.615*SQRT(AB34))))</f>
        <v>NOT POSSIBLE</v>
      </c>
    </row>
    <row r="40" spans="1:28" ht="15" customHeight="1" x14ac:dyDescent="0.7">
      <c r="A40" s="25"/>
      <c r="B40" s="156" t="s">
        <v>44</v>
      </c>
      <c r="C40" s="156"/>
      <c r="D40" s="209"/>
      <c r="E40" s="209"/>
      <c r="F40" s="209"/>
      <c r="G40" s="209"/>
      <c r="H40" s="209"/>
      <c r="I40" s="209"/>
      <c r="J40" s="209"/>
      <c r="K40" s="48"/>
      <c r="L40" s="210" t="s">
        <v>36</v>
      </c>
      <c r="M40" s="211"/>
      <c r="N40" s="211"/>
      <c r="O40" s="212"/>
      <c r="P40" s="212"/>
      <c r="Q40" s="95" t="s">
        <v>39</v>
      </c>
      <c r="R40" s="66"/>
      <c r="S40" s="67"/>
      <c r="T40" s="26"/>
      <c r="W40" s="24" t="s">
        <v>19</v>
      </c>
      <c r="X40" s="115" t="str">
        <f>IF(X32="NOT POSSIBLE","NOT POSSIBLE",IF(AND(X32="Possible",0.25&lt;=X39,X39&lt;=0.635),X39,"CHG PRESS OR GPM"))</f>
        <v>NOT POSSIBLE</v>
      </c>
      <c r="AA40" s="24" t="s">
        <v>19</v>
      </c>
      <c r="AB40" s="115" t="str">
        <f>IF(AB32="NOT POSSIBLE","NOT POSSIBLE",IF(AND(AB32="Possible",0.25&lt;=AB39,AB39&lt;=0.635),AB39,"CHG PRESS OR GPM"))</f>
        <v>NOT POSSIBLE</v>
      </c>
    </row>
    <row r="41" spans="1:28" ht="15" customHeight="1" x14ac:dyDescent="0.55000000000000004">
      <c r="A41" s="25"/>
      <c r="B41" s="30"/>
      <c r="C41" s="30"/>
      <c r="D41" s="30"/>
      <c r="E41" s="30"/>
      <c r="F41" s="47"/>
      <c r="G41" s="30"/>
      <c r="H41" s="30"/>
      <c r="I41" s="48"/>
      <c r="J41" s="48"/>
      <c r="K41" s="48"/>
      <c r="L41" s="86"/>
      <c r="M41" s="30"/>
      <c r="N41" s="48"/>
      <c r="O41" s="30"/>
      <c r="P41" s="30"/>
      <c r="Q41" s="95" t="s">
        <v>58</v>
      </c>
      <c r="R41" s="179" t="s">
        <v>92</v>
      </c>
      <c r="S41" s="180"/>
      <c r="T41" s="26"/>
      <c r="W41" s="51"/>
      <c r="X41" s="115"/>
      <c r="AA41" s="51"/>
      <c r="AB41" s="115"/>
    </row>
    <row r="42" spans="1:28" ht="15" customHeight="1" x14ac:dyDescent="0.55000000000000004">
      <c r="A42" s="25"/>
      <c r="B42" s="30"/>
      <c r="C42" s="95" t="s">
        <v>103</v>
      </c>
      <c r="D42" s="116"/>
      <c r="E42" s="116"/>
      <c r="F42" s="116"/>
      <c r="G42" s="116"/>
      <c r="H42" s="116"/>
      <c r="I42" s="116"/>
      <c r="J42" s="116"/>
      <c r="K42" s="48"/>
      <c r="L42" s="69"/>
      <c r="M42" s="66"/>
      <c r="N42" s="70"/>
      <c r="O42" s="66"/>
      <c r="P42" s="66"/>
      <c r="Q42" s="66"/>
      <c r="R42" s="66"/>
      <c r="S42" s="67"/>
      <c r="T42" s="26"/>
      <c r="W42" s="51"/>
      <c r="X42" s="115"/>
      <c r="AA42" s="51"/>
      <c r="AB42" s="115"/>
    </row>
    <row r="43" spans="1:28" ht="14.7" thickBot="1" x14ac:dyDescent="0.6">
      <c r="A43" s="71"/>
      <c r="B43" s="72"/>
      <c r="C43" s="72"/>
      <c r="D43" s="72"/>
      <c r="E43" s="72"/>
      <c r="F43" s="73"/>
      <c r="G43" s="72"/>
      <c r="H43" s="72"/>
      <c r="I43" s="74"/>
      <c r="J43" s="74"/>
      <c r="K43" s="74"/>
      <c r="L43" s="72"/>
      <c r="M43" s="72"/>
      <c r="N43" s="72"/>
      <c r="O43" s="100"/>
      <c r="P43" s="101"/>
      <c r="Q43" s="102"/>
      <c r="R43" s="102"/>
      <c r="S43" s="103"/>
      <c r="T43" s="104"/>
    </row>
    <row r="45" spans="1:28" ht="18.3" x14ac:dyDescent="0.7">
      <c r="W45" s="87" t="s">
        <v>55</v>
      </c>
      <c r="AA45" s="87" t="s">
        <v>57</v>
      </c>
    </row>
    <row r="46" spans="1:28" x14ac:dyDescent="0.55000000000000004">
      <c r="W46" s="44" t="s">
        <v>9</v>
      </c>
      <c r="AA46" s="44" t="s">
        <v>9</v>
      </c>
    </row>
    <row r="47" spans="1:28" x14ac:dyDescent="0.55000000000000004">
      <c r="W47" s="24" t="s">
        <v>51</v>
      </c>
      <c r="X47" s="14">
        <f>'1.5" Foam Maker'!P14</f>
        <v>0</v>
      </c>
      <c r="Y47" s="24" t="s">
        <v>7</v>
      </c>
      <c r="AA47" s="24" t="s">
        <v>51</v>
      </c>
      <c r="AB47" s="14">
        <f>'1.5" Foam Maker'!P25</f>
        <v>0</v>
      </c>
    </row>
    <row r="48" spans="1:28" x14ac:dyDescent="0.55000000000000004">
      <c r="W48" s="45"/>
      <c r="X48" s="46" t="s">
        <v>11</v>
      </c>
      <c r="Y48" s="45"/>
      <c r="AA48" s="45"/>
      <c r="AB48" s="46" t="s">
        <v>11</v>
      </c>
    </row>
    <row r="49" spans="23:28" x14ac:dyDescent="0.55000000000000004">
      <c r="X49" s="45"/>
      <c r="Y49" s="46"/>
      <c r="AB49" s="45"/>
    </row>
    <row r="50" spans="23:28" x14ac:dyDescent="0.55000000000000004">
      <c r="W50" s="24" t="s">
        <v>12</v>
      </c>
      <c r="X50" s="50" t="s">
        <v>13</v>
      </c>
      <c r="AA50" s="24" t="s">
        <v>12</v>
      </c>
      <c r="AB50" s="50" t="s">
        <v>13</v>
      </c>
    </row>
    <row r="51" spans="23:28" x14ac:dyDescent="0.55000000000000004">
      <c r="X51" s="50" t="str">
        <f>IF(AND(6&lt;=X47,X47&lt;=83),"POSSIBLE","NOT POSSIBLE")</f>
        <v>NOT POSSIBLE</v>
      </c>
      <c r="AB51" s="50" t="str">
        <f>IF(AND(6&lt;=AB47,AB47&lt;=83),"POSSIBLE","NOT POSSIBLE")</f>
        <v>NOT POSSIBLE</v>
      </c>
    </row>
    <row r="52" spans="23:28" x14ac:dyDescent="0.55000000000000004">
      <c r="W52" s="45"/>
      <c r="X52" s="45"/>
      <c r="Y52" s="45"/>
      <c r="AA52" s="45"/>
      <c r="AB52" s="45"/>
    </row>
    <row r="53" spans="23:28" x14ac:dyDescent="0.55000000000000004">
      <c r="W53" s="24" t="s">
        <v>16</v>
      </c>
      <c r="X53" s="14">
        <f>'1.5" Foam Maker'!Q14</f>
        <v>0</v>
      </c>
      <c r="Y53" s="24" t="s">
        <v>8</v>
      </c>
      <c r="AA53" s="24" t="s">
        <v>16</v>
      </c>
      <c r="AB53" s="14">
        <f>'1.5" Foam Maker'!Q25</f>
        <v>0</v>
      </c>
    </row>
    <row r="54" spans="23:28" x14ac:dyDescent="0.55000000000000004">
      <c r="W54" s="45"/>
      <c r="X54" s="45"/>
      <c r="Y54" s="45"/>
      <c r="AA54" s="45"/>
      <c r="AB54" s="45"/>
    </row>
    <row r="55" spans="23:28" x14ac:dyDescent="0.55000000000000004">
      <c r="W55" s="51"/>
      <c r="X55" s="51"/>
      <c r="Y55" s="51"/>
      <c r="AA55" s="51"/>
      <c r="AB55" s="51"/>
    </row>
    <row r="56" spans="23:28" x14ac:dyDescent="0.55000000000000004">
      <c r="X56" s="46" t="s">
        <v>17</v>
      </c>
      <c r="Y56" s="46"/>
      <c r="AB56" s="46" t="s">
        <v>17</v>
      </c>
    </row>
    <row r="57" spans="23:28" x14ac:dyDescent="0.55000000000000004">
      <c r="X57" s="50" t="s">
        <v>13</v>
      </c>
      <c r="AB57" s="50" t="s">
        <v>13</v>
      </c>
    </row>
    <row r="58" spans="23:28" x14ac:dyDescent="0.55000000000000004">
      <c r="W58" s="24" t="s">
        <v>18</v>
      </c>
      <c r="X58" s="52" t="str">
        <f>IF(X51="NOT POSSIBLE","NOT POSSIBLE",SQRT(X47/(29.8*0.615*SQRT(X53))))</f>
        <v>NOT POSSIBLE</v>
      </c>
      <c r="AA58" s="24" t="s">
        <v>18</v>
      </c>
      <c r="AB58" s="52" t="str">
        <f>IF(AB51="NOT POSSIBLE","NOT POSSIBLE",SQRT(AB47/(29.8*0.615*SQRT(AB53))))</f>
        <v>NOT POSSIBLE</v>
      </c>
    </row>
    <row r="59" spans="23:28" x14ac:dyDescent="0.55000000000000004">
      <c r="W59" s="24" t="s">
        <v>19</v>
      </c>
      <c r="X59" s="115" t="str">
        <f>IF(X51="NOT POSSIBLE","NOT POSSIBLE",IF(AND(X51="Possible",0.25&lt;=X58,X58&lt;=0.635),X58,"CHG PRESS OR GPM"))</f>
        <v>NOT POSSIBLE</v>
      </c>
      <c r="AA59" s="24" t="s">
        <v>19</v>
      </c>
      <c r="AB59" s="115" t="str">
        <f>IF(AB51="NOT POSSIBLE","NOT POSSIBLE",IF(AND(AB51="Possible",0.25&lt;=AB58,AB58&lt;=0.635),AB58,"CHG PRESS OR GPM"))</f>
        <v>NOT POSSIBLE</v>
      </c>
    </row>
    <row r="60" spans="23:28" x14ac:dyDescent="0.55000000000000004">
      <c r="W60" s="51"/>
      <c r="X60" s="115"/>
      <c r="AA60" s="51"/>
      <c r="AB60" s="115"/>
    </row>
    <row r="61" spans="23:28" x14ac:dyDescent="0.55000000000000004">
      <c r="W61" s="51"/>
      <c r="X61" s="115"/>
      <c r="AA61" s="51"/>
      <c r="AB61" s="115"/>
    </row>
    <row r="63" spans="23:28" ht="18.3" x14ac:dyDescent="0.7">
      <c r="W63" s="87" t="s">
        <v>55</v>
      </c>
      <c r="AA63" s="87" t="s">
        <v>57</v>
      </c>
    </row>
    <row r="64" spans="23:28" x14ac:dyDescent="0.55000000000000004">
      <c r="W64" s="44" t="s">
        <v>9</v>
      </c>
      <c r="X64" s="44"/>
      <c r="Y64" s="44"/>
      <c r="AA64" s="44" t="s">
        <v>9</v>
      </c>
      <c r="AB64" s="44"/>
    </row>
    <row r="65" spans="23:28" x14ac:dyDescent="0.55000000000000004">
      <c r="W65" s="24" t="s">
        <v>51</v>
      </c>
      <c r="X65" s="14">
        <f>'1.5" Foam Maker'!P16</f>
        <v>0</v>
      </c>
      <c r="Y65" s="24" t="s">
        <v>7</v>
      </c>
      <c r="AA65" s="24" t="s">
        <v>51</v>
      </c>
      <c r="AB65" s="14">
        <f>'1.5" Foam Maker'!P27</f>
        <v>0</v>
      </c>
    </row>
    <row r="66" spans="23:28" x14ac:dyDescent="0.55000000000000004">
      <c r="W66" s="45"/>
      <c r="X66" s="46" t="s">
        <v>11</v>
      </c>
      <c r="Y66" s="45"/>
      <c r="AA66" s="45"/>
      <c r="AB66" s="46" t="s">
        <v>11</v>
      </c>
    </row>
    <row r="67" spans="23:28" x14ac:dyDescent="0.55000000000000004">
      <c r="X67" s="45"/>
      <c r="Y67" s="46"/>
      <c r="AB67" s="45"/>
    </row>
    <row r="68" spans="23:28" x14ac:dyDescent="0.55000000000000004">
      <c r="W68" s="24" t="s">
        <v>12</v>
      </c>
      <c r="X68" s="50" t="s">
        <v>13</v>
      </c>
      <c r="AA68" s="24" t="s">
        <v>12</v>
      </c>
      <c r="AB68" s="50" t="s">
        <v>13</v>
      </c>
    </row>
    <row r="69" spans="23:28" x14ac:dyDescent="0.55000000000000004">
      <c r="X69" s="50" t="str">
        <f>IF(AND(6&lt;=X65,X65&lt;=83),"POSSIBLE","NOT POSSIBLE")</f>
        <v>NOT POSSIBLE</v>
      </c>
      <c r="AB69" s="50" t="str">
        <f>IF(AND(6&lt;=AB65,AB65&lt;=83),"POSSIBLE","NOT POSSIBLE")</f>
        <v>NOT POSSIBLE</v>
      </c>
    </row>
    <row r="70" spans="23:28" x14ac:dyDescent="0.55000000000000004">
      <c r="W70" s="45"/>
      <c r="X70" s="45"/>
      <c r="Y70" s="45"/>
      <c r="AA70" s="45"/>
      <c r="AB70" s="45"/>
    </row>
    <row r="71" spans="23:28" x14ac:dyDescent="0.55000000000000004">
      <c r="W71" s="24" t="s">
        <v>16</v>
      </c>
      <c r="X71" s="15">
        <f>'1.5" Foam Maker'!Q16</f>
        <v>0</v>
      </c>
      <c r="Y71" s="24" t="s">
        <v>8</v>
      </c>
      <c r="AA71" s="24" t="s">
        <v>16</v>
      </c>
      <c r="AB71" s="15">
        <f>'1.5" Foam Maker'!Q27</f>
        <v>0</v>
      </c>
    </row>
    <row r="72" spans="23:28" x14ac:dyDescent="0.55000000000000004">
      <c r="W72" s="45"/>
      <c r="X72" s="45"/>
      <c r="Y72" s="45"/>
      <c r="AA72" s="45"/>
      <c r="AB72" s="45"/>
    </row>
    <row r="73" spans="23:28" x14ac:dyDescent="0.55000000000000004">
      <c r="W73" s="51"/>
      <c r="X73" s="51"/>
      <c r="Y73" s="51"/>
      <c r="AA73" s="51"/>
      <c r="AB73" s="51"/>
    </row>
    <row r="74" spans="23:28" x14ac:dyDescent="0.55000000000000004">
      <c r="X74" s="46" t="s">
        <v>17</v>
      </c>
      <c r="Y74" s="46"/>
      <c r="AB74" s="46" t="s">
        <v>17</v>
      </c>
    </row>
    <row r="75" spans="23:28" x14ac:dyDescent="0.55000000000000004">
      <c r="X75" s="50" t="s">
        <v>13</v>
      </c>
      <c r="AB75" s="50" t="s">
        <v>13</v>
      </c>
    </row>
    <row r="76" spans="23:28" x14ac:dyDescent="0.55000000000000004">
      <c r="W76" s="24" t="s">
        <v>18</v>
      </c>
      <c r="X76" s="52" t="str">
        <f>IF(X69="NOT POSSIBLE","NOT POSSIBLE",SQRT(X65/(29.8*0.615*SQRT(X71))))</f>
        <v>NOT POSSIBLE</v>
      </c>
      <c r="AA76" s="24" t="s">
        <v>18</v>
      </c>
      <c r="AB76" s="52" t="str">
        <f>IF(AB69="NOT POSSIBLE","NOT POSSIBLE",SQRT(AB65/(29.8*0.615*SQRT(AB71))))</f>
        <v>NOT POSSIBLE</v>
      </c>
    </row>
    <row r="77" spans="23:28" x14ac:dyDescent="0.55000000000000004">
      <c r="W77" s="24" t="s">
        <v>19</v>
      </c>
      <c r="X77" s="115" t="str">
        <f>IF(X69="NOT POSSIBLE","NOT POSSIBLE",IF(AND(X69="Possible",0.25&lt;=X76,X76&lt;=0.635),X76,"CHG PRESS OR GPM"))</f>
        <v>NOT POSSIBLE</v>
      </c>
      <c r="AA77" s="24" t="s">
        <v>19</v>
      </c>
      <c r="AB77" s="115" t="str">
        <f>IF(AB69="NOT POSSIBLE","NOT POSSIBLE",IF(AND(AB69="Possible",0.25&lt;=AB76,AB76&lt;=0.635),AB76,"CHG PRESS OR GPM"))</f>
        <v>NOT POSSIBLE</v>
      </c>
    </row>
    <row r="78" spans="23:28" x14ac:dyDescent="0.55000000000000004">
      <c r="W78" s="51"/>
      <c r="X78" s="115"/>
      <c r="AA78" s="51"/>
      <c r="AB78" s="115"/>
    </row>
    <row r="79" spans="23:28" x14ac:dyDescent="0.55000000000000004">
      <c r="W79" s="51"/>
      <c r="X79" s="115"/>
      <c r="AA79" s="51"/>
      <c r="AB79" s="115"/>
    </row>
  </sheetData>
  <sheetProtection algorithmName="SHA-512" hashValue="NXHMbeU6OMxb8BOvQRG3FoUlczTVTb49xWIyXN2V5CsUMSSWxmKYNecDU1cROPXhZgXOW5kukR/ZnF+nU8JkeA==" saltValue="7tyvIoxb2VvA68su0T2nbw==" spinCount="100000" sheet="1" selectLockedCells="1"/>
  <mergeCells count="117">
    <mergeCell ref="B20:B28"/>
    <mergeCell ref="C20:C21"/>
    <mergeCell ref="L20:M21"/>
    <mergeCell ref="N27:N28"/>
    <mergeCell ref="D38:J38"/>
    <mergeCell ref="D40:J40"/>
    <mergeCell ref="L39:N39"/>
    <mergeCell ref="O39:P39"/>
    <mergeCell ref="L27:M28"/>
    <mergeCell ref="L40:N40"/>
    <mergeCell ref="O40:P40"/>
    <mergeCell ref="L34:N34"/>
    <mergeCell ref="O34:P34"/>
    <mergeCell ref="L35:N35"/>
    <mergeCell ref="O35:P35"/>
    <mergeCell ref="P11:P12"/>
    <mergeCell ref="C14:C15"/>
    <mergeCell ref="L14:M15"/>
    <mergeCell ref="C16:C17"/>
    <mergeCell ref="O14:O15"/>
    <mergeCell ref="P14:P15"/>
    <mergeCell ref="C25:C26"/>
    <mergeCell ref="L25:M26"/>
    <mergeCell ref="N25:N26"/>
    <mergeCell ref="O25:O26"/>
    <mergeCell ref="I25:K28"/>
    <mergeCell ref="D27:E28"/>
    <mergeCell ref="F25:H26"/>
    <mergeCell ref="C22:C23"/>
    <mergeCell ref="L19:M19"/>
    <mergeCell ref="D25:E26"/>
    <mergeCell ref="R41:S41"/>
    <mergeCell ref="O22:O23"/>
    <mergeCell ref="P22:P23"/>
    <mergeCell ref="O27:O28"/>
    <mergeCell ref="P27:P28"/>
    <mergeCell ref="P25:P26"/>
    <mergeCell ref="B2:S2"/>
    <mergeCell ref="B4:M4"/>
    <mergeCell ref="B5:M5"/>
    <mergeCell ref="B6:G6"/>
    <mergeCell ref="I6:P6"/>
    <mergeCell ref="L8:M8"/>
    <mergeCell ref="R8:S8"/>
    <mergeCell ref="N9:N10"/>
    <mergeCell ref="O9:O10"/>
    <mergeCell ref="P9:P10"/>
    <mergeCell ref="Q9:Q10"/>
    <mergeCell ref="R9:S10"/>
    <mergeCell ref="L9:M10"/>
    <mergeCell ref="B9:B17"/>
    <mergeCell ref="C9:C10"/>
    <mergeCell ref="Q16:Q17"/>
    <mergeCell ref="R16:S17"/>
    <mergeCell ref="L11:M12"/>
    <mergeCell ref="D36:J36"/>
    <mergeCell ref="Q14:Q15"/>
    <mergeCell ref="R14:S15"/>
    <mergeCell ref="L16:M17"/>
    <mergeCell ref="N16:N17"/>
    <mergeCell ref="O16:O17"/>
    <mergeCell ref="P16:P17"/>
    <mergeCell ref="N20:N21"/>
    <mergeCell ref="O20:O21"/>
    <mergeCell ref="P20:P21"/>
    <mergeCell ref="Q22:Q23"/>
    <mergeCell ref="R36:S36"/>
    <mergeCell ref="N14:N15"/>
    <mergeCell ref="C30:D30"/>
    <mergeCell ref="F27:H28"/>
    <mergeCell ref="B40:C40"/>
    <mergeCell ref="AB59:AB61"/>
    <mergeCell ref="AB77:AB79"/>
    <mergeCell ref="X59:X61"/>
    <mergeCell ref="X77:X79"/>
    <mergeCell ref="C11:C12"/>
    <mergeCell ref="N11:N12"/>
    <mergeCell ref="O11:O12"/>
    <mergeCell ref="X22:X24"/>
    <mergeCell ref="Q11:Q12"/>
    <mergeCell ref="R11:S12"/>
    <mergeCell ref="R19:S19"/>
    <mergeCell ref="Q20:Q21"/>
    <mergeCell ref="R20:S21"/>
    <mergeCell ref="R22:S23"/>
    <mergeCell ref="Q27:Q28"/>
    <mergeCell ref="R27:S28"/>
    <mergeCell ref="Q25:Q26"/>
    <mergeCell ref="R25:S26"/>
    <mergeCell ref="F30:J34"/>
    <mergeCell ref="L22:M23"/>
    <mergeCell ref="N22:N23"/>
    <mergeCell ref="AB22:AB24"/>
    <mergeCell ref="X40:X42"/>
    <mergeCell ref="AB40:AB42"/>
    <mergeCell ref="D42:J42"/>
    <mergeCell ref="D39:J39"/>
    <mergeCell ref="F8:H8"/>
    <mergeCell ref="F9:H10"/>
    <mergeCell ref="F11:H12"/>
    <mergeCell ref="F14:H15"/>
    <mergeCell ref="F16:H17"/>
    <mergeCell ref="F19:H19"/>
    <mergeCell ref="F20:H21"/>
    <mergeCell ref="F22:H23"/>
    <mergeCell ref="I8:K12"/>
    <mergeCell ref="I14:K17"/>
    <mergeCell ref="I19:K23"/>
    <mergeCell ref="D9:E10"/>
    <mergeCell ref="C8:E8"/>
    <mergeCell ref="D11:E12"/>
    <mergeCell ref="D14:E15"/>
    <mergeCell ref="D16:E17"/>
    <mergeCell ref="C19:E19"/>
    <mergeCell ref="D20:E21"/>
    <mergeCell ref="D22:E23"/>
    <mergeCell ref="C27:C28"/>
  </mergeCells>
  <printOptions horizontalCentered="1"/>
  <pageMargins left="0.25" right="0.25" top="0.25" bottom="0.25" header="0.3" footer="0.3"/>
  <pageSetup scale="75" orientation="landscape" r:id="rId1"/>
  <colBreaks count="1" manualBreakCount="1">
    <brk id="15" max="1048575" man="1"/>
  </colBreaks>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promptTitle="Select Branch" xr:uid="{5DDDCBD3-7AC5-4E91-894F-7FBA8571DD35}">
          <x14:formula1>
            <xm:f>Branches!D5:D36</xm:f>
          </x14:formula1>
          <xm:sqref>R41:S41</xm:sqref>
        </x14:dataValidation>
        <x14:dataValidation type="list" allowBlank="1" showInputMessage="1" showErrorMessage="1" promptTitle="Select Branch" xr:uid="{1B0D2501-8039-4882-A5E6-1DD1200D67D5}">
          <x14:formula1>
            <xm:f>Branches!D1:D32</xm:f>
          </x14:formula1>
          <xm:sqref>R36:S37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AAFAD-9E8B-43B5-BA71-875C38AC7C8E}">
  <sheetPr>
    <tabColor theme="4"/>
    <pageSetUpPr fitToPage="1"/>
  </sheetPr>
  <dimension ref="A1:AH79"/>
  <sheetViews>
    <sheetView showGridLines="0" topLeftCell="A5" zoomScaleNormal="100" workbookViewId="0">
      <selection activeCell="Q16" sqref="P9:Q17"/>
    </sheetView>
  </sheetViews>
  <sheetFormatPr defaultColWidth="9.15625" defaultRowHeight="14.4" x14ac:dyDescent="0.55000000000000004"/>
  <cols>
    <col min="1" max="1" width="3.68359375" style="24" customWidth="1"/>
    <col min="2" max="2" width="6.41796875" style="24" customWidth="1"/>
    <col min="3" max="3" width="19.15625" style="24" bestFit="1" customWidth="1"/>
    <col min="4" max="4" width="3.83984375" style="24" customWidth="1"/>
    <col min="5" max="5" width="2.15625" style="24" customWidth="1"/>
    <col min="6" max="6" width="15.68359375" style="75" customWidth="1"/>
    <col min="7" max="7" width="3.26171875" style="24" customWidth="1"/>
    <col min="8" max="8" width="9.5234375" style="24" customWidth="1"/>
    <col min="9" max="10" width="4.7890625" style="76" customWidth="1"/>
    <col min="11" max="11" width="3.578125" style="76" customWidth="1"/>
    <col min="12" max="12" width="8" style="24" customWidth="1"/>
    <col min="13" max="13" width="6.3671875" style="24" customWidth="1"/>
    <col min="14" max="14" width="18.26171875" style="76" customWidth="1"/>
    <col min="15" max="17" width="10.734375" style="24" customWidth="1"/>
    <col min="18" max="19" width="9.68359375" style="24" customWidth="1"/>
    <col min="20" max="20" width="3.68359375" style="24" customWidth="1"/>
    <col min="21" max="21" width="9.15625" style="24"/>
    <col min="22" max="22" width="9.15625" style="24" hidden="1" customWidth="1"/>
    <col min="23" max="23" width="36.578125" style="24" hidden="1" customWidth="1"/>
    <col min="24" max="24" width="27" style="24" hidden="1" customWidth="1"/>
    <col min="25" max="26" width="19.68359375" style="24" hidden="1" customWidth="1"/>
    <col min="27" max="27" width="32.68359375" style="24" hidden="1" customWidth="1"/>
    <col min="28" max="28" width="19.68359375" style="24" hidden="1" customWidth="1"/>
    <col min="29" max="33" width="9.15625" style="24" hidden="1" customWidth="1"/>
    <col min="34" max="16384" width="9.15625" style="24"/>
  </cols>
  <sheetData>
    <row r="1" spans="1:34" x14ac:dyDescent="0.55000000000000004">
      <c r="A1" s="19"/>
      <c r="B1" s="20"/>
      <c r="C1" s="20"/>
      <c r="D1" s="20"/>
      <c r="E1" s="20"/>
      <c r="F1" s="21"/>
      <c r="G1" s="20"/>
      <c r="H1" s="20"/>
      <c r="I1" s="22"/>
      <c r="J1" s="22"/>
      <c r="K1" s="22"/>
      <c r="L1" s="20"/>
      <c r="M1" s="20"/>
      <c r="N1" s="22"/>
      <c r="O1" s="20"/>
      <c r="P1" s="20"/>
      <c r="Q1" s="20"/>
      <c r="R1" s="20"/>
      <c r="S1" s="20"/>
      <c r="T1" s="23"/>
    </row>
    <row r="2" spans="1:34" ht="17.7" x14ac:dyDescent="0.55000000000000004">
      <c r="A2" s="25"/>
      <c r="B2" s="181" t="s">
        <v>108</v>
      </c>
      <c r="C2" s="181"/>
      <c r="D2" s="181"/>
      <c r="E2" s="181"/>
      <c r="F2" s="181"/>
      <c r="G2" s="181"/>
      <c r="H2" s="181"/>
      <c r="I2" s="181"/>
      <c r="J2" s="181"/>
      <c r="K2" s="181"/>
      <c r="L2" s="181"/>
      <c r="M2" s="181"/>
      <c r="N2" s="181"/>
      <c r="O2" s="181"/>
      <c r="P2" s="181"/>
      <c r="Q2" s="181"/>
      <c r="R2" s="181"/>
      <c r="S2" s="181"/>
      <c r="T2" s="26"/>
    </row>
    <row r="3" spans="1:34" ht="12.75" customHeight="1" thickBot="1" x14ac:dyDescent="0.6">
      <c r="A3" s="25"/>
      <c r="B3" s="27"/>
      <c r="C3" s="28"/>
      <c r="D3" s="28"/>
      <c r="E3" s="28"/>
      <c r="F3" s="29"/>
      <c r="G3" s="28"/>
      <c r="H3" s="28"/>
      <c r="I3" s="28"/>
      <c r="J3" s="28"/>
      <c r="K3" s="28"/>
      <c r="L3" s="28"/>
      <c r="M3" s="28"/>
      <c r="N3" s="28"/>
      <c r="O3" s="28"/>
      <c r="P3" s="28"/>
      <c r="Q3" s="30"/>
      <c r="R3" s="31"/>
      <c r="S3" s="31"/>
      <c r="T3" s="26"/>
    </row>
    <row r="4" spans="1:34" ht="15.3" x14ac:dyDescent="0.55000000000000004">
      <c r="A4" s="25"/>
      <c r="B4" s="182" t="s">
        <v>109</v>
      </c>
      <c r="C4" s="183"/>
      <c r="D4" s="183"/>
      <c r="E4" s="183"/>
      <c r="F4" s="183"/>
      <c r="G4" s="183"/>
      <c r="H4" s="183"/>
      <c r="I4" s="183"/>
      <c r="J4" s="183"/>
      <c r="K4" s="183"/>
      <c r="L4" s="183"/>
      <c r="M4" s="183"/>
      <c r="N4" s="32"/>
      <c r="O4" s="32"/>
      <c r="P4" s="32"/>
      <c r="Q4" s="32"/>
      <c r="R4" s="32"/>
      <c r="S4" s="105"/>
      <c r="T4" s="26"/>
    </row>
    <row r="5" spans="1:34" ht="15" x14ac:dyDescent="0.55000000000000004">
      <c r="A5" s="25"/>
      <c r="B5" s="184" t="s">
        <v>0</v>
      </c>
      <c r="C5" s="185"/>
      <c r="D5" s="185"/>
      <c r="E5" s="185"/>
      <c r="F5" s="185"/>
      <c r="G5" s="185"/>
      <c r="H5" s="185"/>
      <c r="I5" s="185"/>
      <c r="J5" s="185"/>
      <c r="K5" s="185"/>
      <c r="L5" s="185"/>
      <c r="M5" s="185"/>
      <c r="N5" s="33"/>
      <c r="O5" s="33"/>
      <c r="P5" s="33"/>
      <c r="Q5" s="33"/>
      <c r="R5" s="33"/>
      <c r="S5" s="106"/>
      <c r="T5" s="26"/>
    </row>
    <row r="6" spans="1:34" ht="57.75" customHeight="1" thickBot="1" x14ac:dyDescent="0.6">
      <c r="A6" s="25"/>
      <c r="B6" s="186"/>
      <c r="C6" s="187"/>
      <c r="D6" s="187"/>
      <c r="E6" s="187"/>
      <c r="F6" s="187"/>
      <c r="G6" s="187"/>
      <c r="H6" s="34"/>
      <c r="I6" s="188"/>
      <c r="J6" s="188"/>
      <c r="K6" s="188"/>
      <c r="L6" s="188"/>
      <c r="M6" s="188"/>
      <c r="N6" s="188"/>
      <c r="O6" s="188"/>
      <c r="P6" s="188"/>
      <c r="Q6" s="35"/>
      <c r="R6" s="35"/>
      <c r="S6" s="107"/>
      <c r="T6" s="26"/>
    </row>
    <row r="7" spans="1:34" s="39" customFormat="1" ht="14.25" customHeight="1" x14ac:dyDescent="0.55000000000000004">
      <c r="A7" s="36"/>
      <c r="B7" s="99"/>
      <c r="C7" s="27"/>
      <c r="D7" s="27"/>
      <c r="E7" s="27"/>
      <c r="F7" s="37"/>
      <c r="G7" s="27"/>
      <c r="H7" s="27"/>
      <c r="I7" s="108"/>
      <c r="J7" s="108"/>
      <c r="K7" s="108"/>
      <c r="L7" s="27"/>
      <c r="M7" s="27"/>
      <c r="N7" s="108"/>
      <c r="O7" s="27"/>
      <c r="P7" s="27"/>
      <c r="Q7" s="27"/>
      <c r="R7" s="27"/>
      <c r="S7" s="27"/>
      <c r="T7" s="38"/>
    </row>
    <row r="8" spans="1:34" s="42" customFormat="1" ht="42.75" customHeight="1" x14ac:dyDescent="0.7">
      <c r="A8" s="40"/>
      <c r="B8" s="110" t="s">
        <v>6</v>
      </c>
      <c r="C8" s="118" t="s">
        <v>34</v>
      </c>
      <c r="D8" s="119"/>
      <c r="E8" s="120"/>
      <c r="F8" s="118" t="s">
        <v>152</v>
      </c>
      <c r="G8" s="119"/>
      <c r="H8" s="120"/>
      <c r="I8" s="130"/>
      <c r="J8" s="131"/>
      <c r="K8" s="132"/>
      <c r="L8" s="189" t="s">
        <v>146</v>
      </c>
      <c r="M8" s="189"/>
      <c r="N8" s="111" t="s">
        <v>147</v>
      </c>
      <c r="O8" s="110" t="s">
        <v>148</v>
      </c>
      <c r="P8" s="110" t="s">
        <v>53</v>
      </c>
      <c r="Q8" s="110" t="s">
        <v>52</v>
      </c>
      <c r="R8" s="167" t="s">
        <v>149</v>
      </c>
      <c r="S8" s="167"/>
      <c r="T8" s="41"/>
      <c r="W8" s="87" t="s">
        <v>54</v>
      </c>
      <c r="AA8" s="87" t="s">
        <v>56</v>
      </c>
    </row>
    <row r="9" spans="1:34" ht="15" customHeight="1" x14ac:dyDescent="0.55000000000000004">
      <c r="A9" s="25"/>
      <c r="B9" s="192" t="s">
        <v>1</v>
      </c>
      <c r="C9" s="157" t="s">
        <v>35</v>
      </c>
      <c r="D9" s="148"/>
      <c r="E9" s="149"/>
      <c r="F9" s="121" t="b">
        <f>IF(D9="X",'PN''S'!C2)</f>
        <v>0</v>
      </c>
      <c r="G9" s="122"/>
      <c r="H9" s="123"/>
      <c r="I9" s="133"/>
      <c r="J9" s="134"/>
      <c r="K9" s="135"/>
      <c r="L9" s="190"/>
      <c r="M9" s="191"/>
      <c r="N9" s="159" t="b">
        <f>IF(L9="Y",'PN''S'!C24)</f>
        <v>0</v>
      </c>
      <c r="O9" s="168"/>
      <c r="P9" s="168"/>
      <c r="Q9" s="168"/>
      <c r="R9" s="169" t="str">
        <f>X22</f>
        <v>NOT POSSIBLE</v>
      </c>
      <c r="S9" s="170"/>
      <c r="T9" s="26"/>
      <c r="U9" s="88" t="s">
        <v>94</v>
      </c>
      <c r="V9" s="88"/>
      <c r="W9" s="44" t="s">
        <v>9</v>
      </c>
      <c r="X9" s="44"/>
      <c r="Y9" s="44"/>
      <c r="AA9" s="44" t="s">
        <v>9</v>
      </c>
      <c r="AB9" s="44"/>
      <c r="AC9" s="44"/>
      <c r="AD9" s="88"/>
      <c r="AE9" s="88"/>
      <c r="AF9" s="88"/>
      <c r="AG9" s="88"/>
      <c r="AH9" s="88"/>
    </row>
    <row r="10" spans="1:34" ht="15" customHeight="1" thickBot="1" x14ac:dyDescent="0.6">
      <c r="A10" s="25"/>
      <c r="B10" s="192"/>
      <c r="C10" s="158"/>
      <c r="D10" s="150"/>
      <c r="E10" s="151"/>
      <c r="F10" s="124"/>
      <c r="G10" s="125"/>
      <c r="H10" s="126"/>
      <c r="I10" s="133"/>
      <c r="J10" s="134"/>
      <c r="K10" s="135"/>
      <c r="L10" s="176"/>
      <c r="M10" s="177"/>
      <c r="N10" s="160"/>
      <c r="O10" s="162"/>
      <c r="P10" s="162"/>
      <c r="Q10" s="162"/>
      <c r="R10" s="165"/>
      <c r="S10" s="166"/>
      <c r="T10" s="26"/>
      <c r="U10" s="24" t="s">
        <v>150</v>
      </c>
      <c r="W10" s="24" t="s">
        <v>51</v>
      </c>
      <c r="X10" s="14">
        <f>'2.5" Foam Maker'!P9</f>
        <v>0</v>
      </c>
      <c r="Y10" s="24" t="s">
        <v>7</v>
      </c>
      <c r="AA10" s="24" t="s">
        <v>51</v>
      </c>
      <c r="AB10" s="14">
        <f>'2.5" Foam Maker'!P20</f>
        <v>0</v>
      </c>
      <c r="AC10" s="24" t="s">
        <v>7</v>
      </c>
      <c r="AH10" s="24" t="s">
        <v>151</v>
      </c>
    </row>
    <row r="11" spans="1:34" ht="15" customHeight="1" x14ac:dyDescent="0.55000000000000004">
      <c r="A11" s="25"/>
      <c r="B11" s="192"/>
      <c r="C11" s="157" t="s">
        <v>35</v>
      </c>
      <c r="D11" s="152"/>
      <c r="E11" s="153"/>
      <c r="F11" s="127" t="b">
        <f>IF(D11="X",'PN''S'!C2)</f>
        <v>0</v>
      </c>
      <c r="G11" s="128"/>
      <c r="H11" s="129"/>
      <c r="I11" s="133"/>
      <c r="J11" s="134"/>
      <c r="K11" s="135"/>
      <c r="L11" s="174"/>
      <c r="M11" s="175"/>
      <c r="N11" s="159" t="b">
        <f>IF(L11="Y",'PN''S'!C24)</f>
        <v>0</v>
      </c>
      <c r="O11" s="161"/>
      <c r="P11" s="161"/>
      <c r="Q11" s="161"/>
      <c r="R11" s="163" t="str">
        <f>X40</f>
        <v>NOT POSSIBLE</v>
      </c>
      <c r="S11" s="164"/>
      <c r="T11" s="26"/>
      <c r="U11" s="88" t="s">
        <v>95</v>
      </c>
      <c r="W11" s="45"/>
      <c r="X11" s="46" t="s">
        <v>11</v>
      </c>
      <c r="Y11" s="45"/>
      <c r="AA11" s="45"/>
      <c r="AB11" s="46" t="s">
        <v>11</v>
      </c>
      <c r="AC11" s="45"/>
    </row>
    <row r="12" spans="1:34" ht="15" customHeight="1" thickBot="1" x14ac:dyDescent="0.6">
      <c r="A12" s="25"/>
      <c r="B12" s="192"/>
      <c r="C12" s="158"/>
      <c r="D12" s="150"/>
      <c r="E12" s="151"/>
      <c r="F12" s="124"/>
      <c r="G12" s="125"/>
      <c r="H12" s="126"/>
      <c r="I12" s="136"/>
      <c r="J12" s="137"/>
      <c r="K12" s="138"/>
      <c r="L12" s="176"/>
      <c r="M12" s="177"/>
      <c r="N12" s="160"/>
      <c r="O12" s="162"/>
      <c r="P12" s="162"/>
      <c r="Q12" s="162"/>
      <c r="R12" s="165"/>
      <c r="S12" s="166"/>
      <c r="T12" s="26"/>
      <c r="U12" s="24" t="s">
        <v>96</v>
      </c>
      <c r="X12" s="45"/>
      <c r="Y12" s="46"/>
      <c r="AB12" s="45"/>
      <c r="AC12" s="46"/>
      <c r="AH12" s="24" t="s">
        <v>97</v>
      </c>
    </row>
    <row r="13" spans="1:34" ht="15" customHeight="1" x14ac:dyDescent="0.55000000000000004">
      <c r="A13" s="25"/>
      <c r="B13" s="192"/>
      <c r="C13" s="30"/>
      <c r="D13" s="30"/>
      <c r="E13" s="30"/>
      <c r="F13" s="47"/>
      <c r="G13" s="30"/>
      <c r="H13" s="30"/>
      <c r="I13" s="108"/>
      <c r="J13" s="48"/>
      <c r="K13" s="48"/>
      <c r="L13" s="30"/>
      <c r="M13" s="30"/>
      <c r="N13" s="48"/>
      <c r="O13" s="30"/>
      <c r="P13" s="30"/>
      <c r="Q13" s="30"/>
      <c r="R13" s="49"/>
      <c r="S13" s="30"/>
      <c r="T13" s="26"/>
      <c r="W13" s="24" t="s">
        <v>12</v>
      </c>
      <c r="X13" s="50" t="s">
        <v>1</v>
      </c>
      <c r="AA13" s="24" t="s">
        <v>12</v>
      </c>
      <c r="AB13" s="50" t="s">
        <v>1</v>
      </c>
    </row>
    <row r="14" spans="1:34" ht="15" customHeight="1" x14ac:dyDescent="0.55000000000000004">
      <c r="A14" s="25"/>
      <c r="B14" s="192"/>
      <c r="C14" s="157" t="s">
        <v>32</v>
      </c>
      <c r="D14" s="148"/>
      <c r="E14" s="149"/>
      <c r="F14" s="121" t="b">
        <f>IF(D14="X",'PN''S'!C7)</f>
        <v>0</v>
      </c>
      <c r="G14" s="122"/>
      <c r="H14" s="123"/>
      <c r="I14" s="139"/>
      <c r="J14" s="140"/>
      <c r="K14" s="141"/>
      <c r="L14" s="190"/>
      <c r="M14" s="191"/>
      <c r="N14" s="159" t="b">
        <f>IF(L14="Y",'PN''S'!C29)</f>
        <v>0</v>
      </c>
      <c r="O14" s="168"/>
      <c r="P14" s="168"/>
      <c r="Q14" s="168"/>
      <c r="R14" s="169" t="str">
        <f>X59</f>
        <v>NOT POSSIBLE</v>
      </c>
      <c r="S14" s="170"/>
      <c r="T14" s="26"/>
      <c r="U14" s="88" t="s">
        <v>98</v>
      </c>
      <c r="V14" s="88"/>
      <c r="X14" s="50" t="str">
        <f>IF(AND(26&lt;=X10,X10&lt;=226),"POSSIBLE","NOT POSSIBLE")</f>
        <v>NOT POSSIBLE</v>
      </c>
      <c r="AB14" s="50" t="str">
        <f>IF(AND(26&lt;=AB10,AB10&lt;=226),"POSSIBLE","NOT POSSIBLE")</f>
        <v>NOT POSSIBLE</v>
      </c>
      <c r="AD14" s="88"/>
      <c r="AE14" s="88"/>
      <c r="AF14" s="88"/>
      <c r="AG14" s="88"/>
      <c r="AH14" s="88"/>
    </row>
    <row r="15" spans="1:34" ht="15" customHeight="1" thickBot="1" x14ac:dyDescent="0.6">
      <c r="A15" s="25"/>
      <c r="B15" s="192"/>
      <c r="C15" s="158"/>
      <c r="D15" s="150"/>
      <c r="E15" s="151"/>
      <c r="F15" s="124"/>
      <c r="G15" s="125"/>
      <c r="H15" s="126"/>
      <c r="I15" s="142"/>
      <c r="J15" s="143"/>
      <c r="K15" s="144"/>
      <c r="L15" s="176"/>
      <c r="M15" s="177"/>
      <c r="N15" s="160"/>
      <c r="O15" s="162"/>
      <c r="P15" s="162"/>
      <c r="Q15" s="162"/>
      <c r="R15" s="165"/>
      <c r="S15" s="166"/>
      <c r="T15" s="26"/>
      <c r="U15" s="24" t="s">
        <v>99</v>
      </c>
      <c r="W15" s="45"/>
      <c r="X15" s="45"/>
      <c r="Y15" s="45"/>
      <c r="AA15" s="45"/>
      <c r="AB15" s="45"/>
      <c r="AC15" s="45"/>
      <c r="AH15" s="24" t="s">
        <v>100</v>
      </c>
    </row>
    <row r="16" spans="1:34" ht="15" customHeight="1" x14ac:dyDescent="0.55000000000000004">
      <c r="A16" s="25"/>
      <c r="B16" s="192"/>
      <c r="C16" s="193" t="s">
        <v>32</v>
      </c>
      <c r="D16" s="152"/>
      <c r="E16" s="153"/>
      <c r="F16" s="127" t="b">
        <f>IF(D16="X",'PN''S'!C7)</f>
        <v>0</v>
      </c>
      <c r="G16" s="128"/>
      <c r="H16" s="129"/>
      <c r="I16" s="142"/>
      <c r="J16" s="143"/>
      <c r="K16" s="144"/>
      <c r="L16" s="174"/>
      <c r="M16" s="175"/>
      <c r="N16" s="178" t="b">
        <f>IF(L16="Y",'PN''S'!C29)</f>
        <v>0</v>
      </c>
      <c r="O16" s="161"/>
      <c r="P16" s="161"/>
      <c r="Q16" s="161"/>
      <c r="R16" s="163" t="str">
        <f>X77</f>
        <v>NOT POSSIBLE</v>
      </c>
      <c r="S16" s="164"/>
      <c r="T16" s="26"/>
      <c r="U16" s="88" t="s">
        <v>101</v>
      </c>
      <c r="W16" s="24" t="s">
        <v>16</v>
      </c>
      <c r="X16" s="15">
        <f>'2.5" Foam Maker'!Q9</f>
        <v>0</v>
      </c>
      <c r="Y16" s="24" t="s">
        <v>8</v>
      </c>
      <c r="AA16" s="24" t="s">
        <v>16</v>
      </c>
      <c r="AB16" s="15">
        <f>'2.5" Foam Maker'!Q20</f>
        <v>0</v>
      </c>
      <c r="AC16" s="24" t="s">
        <v>8</v>
      </c>
    </row>
    <row r="17" spans="1:34" ht="15" customHeight="1" thickBot="1" x14ac:dyDescent="0.6">
      <c r="A17" s="25"/>
      <c r="B17" s="192"/>
      <c r="C17" s="158"/>
      <c r="D17" s="150"/>
      <c r="E17" s="151"/>
      <c r="F17" s="124"/>
      <c r="G17" s="125"/>
      <c r="H17" s="126"/>
      <c r="I17" s="145"/>
      <c r="J17" s="146"/>
      <c r="K17" s="147"/>
      <c r="L17" s="176"/>
      <c r="M17" s="177"/>
      <c r="N17" s="160"/>
      <c r="O17" s="162"/>
      <c r="P17" s="162"/>
      <c r="Q17" s="162"/>
      <c r="R17" s="165"/>
      <c r="S17" s="166"/>
      <c r="T17" s="26"/>
      <c r="U17" s="24" t="s">
        <v>102</v>
      </c>
      <c r="W17" s="45"/>
      <c r="X17" s="45"/>
      <c r="Y17" s="45"/>
      <c r="AA17" s="45"/>
      <c r="AB17" s="45"/>
      <c r="AC17" s="45"/>
      <c r="AH17" s="24" t="s">
        <v>145</v>
      </c>
    </row>
    <row r="18" spans="1:34" ht="13.5" customHeight="1" x14ac:dyDescent="0.55000000000000004">
      <c r="A18" s="25"/>
      <c r="B18" s="86"/>
      <c r="C18" s="30"/>
      <c r="D18" s="30"/>
      <c r="E18" s="30"/>
      <c r="F18" s="47"/>
      <c r="G18" s="30"/>
      <c r="H18" s="30"/>
      <c r="I18" s="48"/>
      <c r="J18" s="48"/>
      <c r="K18" s="48"/>
      <c r="L18" s="30"/>
      <c r="M18" s="30"/>
      <c r="N18" s="48"/>
      <c r="O18" s="30"/>
      <c r="P18" s="30"/>
      <c r="Q18" s="30"/>
      <c r="R18" s="30"/>
      <c r="S18" s="30"/>
      <c r="T18" s="26"/>
      <c r="W18" s="51"/>
      <c r="X18" s="51"/>
      <c r="Y18" s="51"/>
      <c r="AA18" s="51"/>
      <c r="AB18" s="51"/>
      <c r="AC18" s="51"/>
    </row>
    <row r="19" spans="1:34" s="42" customFormat="1" ht="42.75" customHeight="1" x14ac:dyDescent="0.55000000000000004">
      <c r="A19" s="40"/>
      <c r="B19" s="110" t="s">
        <v>6</v>
      </c>
      <c r="C19" s="118" t="s">
        <v>34</v>
      </c>
      <c r="D19" s="119"/>
      <c r="E19" s="120"/>
      <c r="F19" s="118" t="s">
        <v>153</v>
      </c>
      <c r="G19" s="119"/>
      <c r="H19" s="120"/>
      <c r="I19" s="130"/>
      <c r="J19" s="131"/>
      <c r="K19" s="132"/>
      <c r="L19" s="189" t="s">
        <v>146</v>
      </c>
      <c r="M19" s="189"/>
      <c r="N19" s="111" t="s">
        <v>147</v>
      </c>
      <c r="O19" s="110" t="s">
        <v>148</v>
      </c>
      <c r="P19" s="110" t="s">
        <v>53</v>
      </c>
      <c r="Q19" s="110" t="s">
        <v>52</v>
      </c>
      <c r="R19" s="167" t="s">
        <v>149</v>
      </c>
      <c r="S19" s="167"/>
      <c r="T19" s="41"/>
      <c r="W19" s="24"/>
      <c r="X19" s="46" t="s">
        <v>17</v>
      </c>
      <c r="Y19" s="46"/>
      <c r="AA19" s="24"/>
      <c r="AB19" s="46" t="s">
        <v>17</v>
      </c>
      <c r="AC19" s="46"/>
    </row>
    <row r="20" spans="1:34" ht="15" customHeight="1" x14ac:dyDescent="0.55000000000000004">
      <c r="A20" s="25"/>
      <c r="B20" s="192" t="s">
        <v>1</v>
      </c>
      <c r="C20" s="157" t="s">
        <v>40</v>
      </c>
      <c r="D20" s="148"/>
      <c r="E20" s="149"/>
      <c r="F20" s="121" t="b">
        <f>IF(D20="X",'PN''S'!C12)</f>
        <v>0</v>
      </c>
      <c r="G20" s="122"/>
      <c r="H20" s="123"/>
      <c r="I20" s="133"/>
      <c r="J20" s="134"/>
      <c r="K20" s="135"/>
      <c r="L20" s="190"/>
      <c r="M20" s="191"/>
      <c r="N20" s="159" t="b">
        <f>IF(L20="Y",'PN''S'!C34)</f>
        <v>0</v>
      </c>
      <c r="O20" s="168"/>
      <c r="P20" s="168"/>
      <c r="Q20" s="168"/>
      <c r="R20" s="169" t="str">
        <f>AB22</f>
        <v>NOT POSSIBLE</v>
      </c>
      <c r="S20" s="170"/>
      <c r="T20" s="26"/>
      <c r="X20" s="50" t="s">
        <v>1</v>
      </c>
      <c r="AB20" s="50" t="s">
        <v>1</v>
      </c>
    </row>
    <row r="21" spans="1:34" ht="15" customHeight="1" thickBot="1" x14ac:dyDescent="0.6">
      <c r="A21" s="25"/>
      <c r="B21" s="192"/>
      <c r="C21" s="158"/>
      <c r="D21" s="150"/>
      <c r="E21" s="151"/>
      <c r="F21" s="124"/>
      <c r="G21" s="125"/>
      <c r="H21" s="126"/>
      <c r="I21" s="133"/>
      <c r="J21" s="134"/>
      <c r="K21" s="135"/>
      <c r="L21" s="176"/>
      <c r="M21" s="177"/>
      <c r="N21" s="160"/>
      <c r="O21" s="162"/>
      <c r="P21" s="162"/>
      <c r="Q21" s="162"/>
      <c r="R21" s="165"/>
      <c r="S21" s="166"/>
      <c r="T21" s="26"/>
      <c r="W21" s="24" t="s">
        <v>18</v>
      </c>
      <c r="X21" s="52" t="str">
        <f>IF(X14="NOT POSSIBLE","NOT POSSIBLE",SQRT(X10/(29.8*0.615*SQRT(X16))))</f>
        <v>NOT POSSIBLE</v>
      </c>
      <c r="AA21" s="24" t="s">
        <v>18</v>
      </c>
      <c r="AB21" s="52" t="str">
        <f>IF(AB14="NOT POSSIBLE","NOT POSSIBLE",SQRT(AB10/(29.8*0.615*SQRT(AB16))))</f>
        <v>NOT POSSIBLE</v>
      </c>
    </row>
    <row r="22" spans="1:34" ht="15" customHeight="1" x14ac:dyDescent="0.55000000000000004">
      <c r="A22" s="25"/>
      <c r="B22" s="192"/>
      <c r="C22" s="157" t="s">
        <v>40</v>
      </c>
      <c r="D22" s="152"/>
      <c r="E22" s="153"/>
      <c r="F22" s="127" t="b">
        <f>IF(D22="X",'PN''S'!C12)</f>
        <v>0</v>
      </c>
      <c r="G22" s="128"/>
      <c r="H22" s="129"/>
      <c r="I22" s="133"/>
      <c r="J22" s="134"/>
      <c r="K22" s="135"/>
      <c r="L22" s="174"/>
      <c r="M22" s="175"/>
      <c r="N22" s="178" t="b">
        <f>IF(L22="Y",'PN''S'!C34)</f>
        <v>0</v>
      </c>
      <c r="O22" s="161"/>
      <c r="P22" s="161"/>
      <c r="Q22" s="161"/>
      <c r="R22" s="163" t="str">
        <f>AB40</f>
        <v>NOT POSSIBLE</v>
      </c>
      <c r="S22" s="164"/>
      <c r="T22" s="26"/>
      <c r="W22" s="24" t="s">
        <v>19</v>
      </c>
      <c r="X22" s="115" t="str">
        <f>IF(X14="NOT POSSIBLE","NOT POSSIBLE",IF(AND(X14="Possible",0.51&lt;=X21,X21&lt;=1.05),X21,"CHG PRESS OR GPM"))</f>
        <v>NOT POSSIBLE</v>
      </c>
      <c r="AA22" s="24" t="s">
        <v>19</v>
      </c>
      <c r="AB22" s="115" t="str">
        <f>IF(AB14="NOT POSSIBLE","NOT POSSIBLE",IF(AND(AB14="Possible",0.51&lt;=AB21,AB21&lt;=1.05),AB21,"CHG PRESS OR GPM"))</f>
        <v>NOT POSSIBLE</v>
      </c>
    </row>
    <row r="23" spans="1:34" ht="15" customHeight="1" thickBot="1" x14ac:dyDescent="0.6">
      <c r="A23" s="25"/>
      <c r="B23" s="192"/>
      <c r="C23" s="158"/>
      <c r="D23" s="150"/>
      <c r="E23" s="151"/>
      <c r="F23" s="124"/>
      <c r="G23" s="125"/>
      <c r="H23" s="126"/>
      <c r="I23" s="136"/>
      <c r="J23" s="137"/>
      <c r="K23" s="138"/>
      <c r="L23" s="176"/>
      <c r="M23" s="177"/>
      <c r="N23" s="160"/>
      <c r="O23" s="162"/>
      <c r="P23" s="162"/>
      <c r="Q23" s="162"/>
      <c r="R23" s="165"/>
      <c r="S23" s="166"/>
      <c r="T23" s="26"/>
      <c r="W23" s="51"/>
      <c r="X23" s="115"/>
      <c r="AA23" s="51"/>
      <c r="AB23" s="115"/>
    </row>
    <row r="24" spans="1:34" ht="15" customHeight="1" x14ac:dyDescent="0.55000000000000004">
      <c r="A24" s="25"/>
      <c r="B24" s="192"/>
      <c r="C24" s="30"/>
      <c r="D24" s="53"/>
      <c r="E24" s="53"/>
      <c r="F24" s="47"/>
      <c r="G24" s="30"/>
      <c r="H24" s="30"/>
      <c r="I24" s="109"/>
      <c r="J24" s="108"/>
      <c r="K24" s="108"/>
      <c r="L24" s="30"/>
      <c r="M24" s="30"/>
      <c r="N24" s="48"/>
      <c r="O24" s="30"/>
      <c r="P24" s="30"/>
      <c r="Q24" s="30"/>
      <c r="R24" s="54"/>
      <c r="S24" s="54"/>
      <c r="T24" s="26"/>
      <c r="W24" s="51"/>
      <c r="X24" s="115"/>
      <c r="AA24" s="51"/>
      <c r="AB24" s="115"/>
    </row>
    <row r="25" spans="1:34" ht="15" customHeight="1" x14ac:dyDescent="0.55000000000000004">
      <c r="A25" s="25"/>
      <c r="B25" s="192"/>
      <c r="C25" s="157" t="s">
        <v>41</v>
      </c>
      <c r="D25" s="148"/>
      <c r="E25" s="149"/>
      <c r="F25" s="121" t="b">
        <f>IF(D25="X",'PN''S'!C17)</f>
        <v>0</v>
      </c>
      <c r="G25" s="122"/>
      <c r="H25" s="123"/>
      <c r="I25" s="198"/>
      <c r="J25" s="199"/>
      <c r="K25" s="200"/>
      <c r="L25" s="194"/>
      <c r="M25" s="195"/>
      <c r="N25" s="159" t="b">
        <f>IF(L25="Y",'PN''S'!C39)</f>
        <v>0</v>
      </c>
      <c r="O25" s="168"/>
      <c r="P25" s="168"/>
      <c r="Q25" s="168"/>
      <c r="R25" s="171" t="str">
        <f>AB59</f>
        <v>NOT POSSIBLE</v>
      </c>
      <c r="S25" s="172"/>
      <c r="T25" s="26"/>
    </row>
    <row r="26" spans="1:34" ht="15" customHeight="1" thickBot="1" x14ac:dyDescent="0.75">
      <c r="A26" s="25"/>
      <c r="B26" s="192"/>
      <c r="C26" s="158"/>
      <c r="D26" s="150"/>
      <c r="E26" s="151"/>
      <c r="F26" s="124"/>
      <c r="G26" s="125"/>
      <c r="H26" s="126"/>
      <c r="I26" s="201"/>
      <c r="J26" s="202"/>
      <c r="K26" s="203"/>
      <c r="L26" s="196"/>
      <c r="M26" s="197"/>
      <c r="N26" s="160"/>
      <c r="O26" s="162"/>
      <c r="P26" s="162"/>
      <c r="Q26" s="162"/>
      <c r="R26" s="165"/>
      <c r="S26" s="166"/>
      <c r="T26" s="26"/>
      <c r="W26" s="87" t="s">
        <v>54</v>
      </c>
      <c r="AA26" s="87" t="s">
        <v>56</v>
      </c>
    </row>
    <row r="27" spans="1:34" ht="15" customHeight="1" x14ac:dyDescent="0.55000000000000004">
      <c r="A27" s="25"/>
      <c r="B27" s="192"/>
      <c r="C27" s="154" t="s">
        <v>41</v>
      </c>
      <c r="D27" s="152"/>
      <c r="E27" s="153"/>
      <c r="F27" s="127" t="b">
        <f>IF(D27="X",'PN''S'!C17)</f>
        <v>0</v>
      </c>
      <c r="G27" s="128"/>
      <c r="H27" s="129"/>
      <c r="I27" s="201"/>
      <c r="J27" s="202"/>
      <c r="K27" s="203"/>
      <c r="L27" s="213"/>
      <c r="M27" s="214"/>
      <c r="N27" s="178" t="b">
        <f>IF(L27="Y",'PN''S'!C39)</f>
        <v>0</v>
      </c>
      <c r="O27" s="161"/>
      <c r="P27" s="161"/>
      <c r="Q27" s="161"/>
      <c r="R27" s="163" t="str">
        <f>AB77</f>
        <v>NOT POSSIBLE</v>
      </c>
      <c r="S27" s="164"/>
      <c r="T27" s="26"/>
      <c r="W27" s="44" t="s">
        <v>9</v>
      </c>
      <c r="X27" s="44"/>
      <c r="Y27" s="44"/>
      <c r="AA27" s="44" t="s">
        <v>9</v>
      </c>
      <c r="AB27" s="44"/>
    </row>
    <row r="28" spans="1:34" ht="15" customHeight="1" thickBot="1" x14ac:dyDescent="0.6">
      <c r="A28" s="25"/>
      <c r="B28" s="192"/>
      <c r="C28" s="155"/>
      <c r="D28" s="150"/>
      <c r="E28" s="151"/>
      <c r="F28" s="124"/>
      <c r="G28" s="125"/>
      <c r="H28" s="126"/>
      <c r="I28" s="204"/>
      <c r="J28" s="205"/>
      <c r="K28" s="206"/>
      <c r="L28" s="196"/>
      <c r="M28" s="197"/>
      <c r="N28" s="160"/>
      <c r="O28" s="162"/>
      <c r="P28" s="162"/>
      <c r="Q28" s="162"/>
      <c r="R28" s="165"/>
      <c r="S28" s="166"/>
      <c r="T28" s="26"/>
      <c r="W28" s="24" t="s">
        <v>51</v>
      </c>
      <c r="X28" s="14">
        <f>'2.5" Foam Maker'!P11</f>
        <v>0</v>
      </c>
      <c r="Y28" s="24" t="s">
        <v>7</v>
      </c>
      <c r="AA28" s="24" t="s">
        <v>51</v>
      </c>
      <c r="AB28" s="14">
        <f>'2.5" Foam Maker'!P22</f>
        <v>0</v>
      </c>
    </row>
    <row r="29" spans="1:34" ht="13.5" customHeight="1" x14ac:dyDescent="0.55000000000000004">
      <c r="A29" s="25"/>
      <c r="B29" s="30"/>
      <c r="C29" s="30"/>
      <c r="D29" s="30"/>
      <c r="E29" s="30"/>
      <c r="F29" s="47"/>
      <c r="G29" s="30"/>
      <c r="H29" s="30"/>
      <c r="I29" s="48"/>
      <c r="J29" s="48"/>
      <c r="K29" s="48"/>
      <c r="L29" s="30"/>
      <c r="M29" s="30"/>
      <c r="N29" s="48"/>
      <c r="O29" s="30"/>
      <c r="P29" s="30"/>
      <c r="Q29" s="30"/>
      <c r="R29" s="30"/>
      <c r="S29" s="30"/>
      <c r="T29" s="26"/>
      <c r="W29" s="45"/>
      <c r="X29" s="46" t="s">
        <v>11</v>
      </c>
      <c r="Y29" s="45"/>
      <c r="AA29" s="45"/>
      <c r="AB29" s="46" t="s">
        <v>11</v>
      </c>
    </row>
    <row r="30" spans="1:34" ht="17.25" customHeight="1" x14ac:dyDescent="0.65">
      <c r="A30" s="25"/>
      <c r="B30" s="30"/>
      <c r="C30" s="207" t="s">
        <v>5</v>
      </c>
      <c r="D30" s="207"/>
      <c r="E30" s="64"/>
      <c r="F30" s="173" t="s">
        <v>156</v>
      </c>
      <c r="G30" s="173"/>
      <c r="H30" s="173"/>
      <c r="I30" s="173"/>
      <c r="J30" s="173"/>
      <c r="K30" s="114"/>
      <c r="L30" s="55"/>
      <c r="M30" s="56"/>
      <c r="N30" s="57"/>
      <c r="O30" s="56"/>
      <c r="P30" s="56"/>
      <c r="Q30" s="56"/>
      <c r="R30" s="56"/>
      <c r="S30" s="58"/>
      <c r="T30" s="26"/>
      <c r="X30" s="45"/>
      <c r="Y30" s="46"/>
      <c r="AB30" s="45"/>
    </row>
    <row r="31" spans="1:34" ht="15.75" customHeight="1" x14ac:dyDescent="0.7">
      <c r="A31" s="25"/>
      <c r="B31" s="30"/>
      <c r="C31" s="59" t="s">
        <v>2</v>
      </c>
      <c r="D31" s="43"/>
      <c r="E31" s="108"/>
      <c r="F31" s="173"/>
      <c r="G31" s="173"/>
      <c r="H31" s="173"/>
      <c r="I31" s="173"/>
      <c r="J31" s="173"/>
      <c r="K31" s="114"/>
      <c r="L31" s="97" t="s">
        <v>37</v>
      </c>
      <c r="M31" s="30"/>
      <c r="N31" s="30"/>
      <c r="O31" s="30"/>
      <c r="P31" s="30"/>
      <c r="Q31" s="30"/>
      <c r="R31" s="30"/>
      <c r="S31" s="60"/>
      <c r="T31" s="26"/>
      <c r="W31" s="24" t="s">
        <v>12</v>
      </c>
      <c r="X31" s="50" t="s">
        <v>1</v>
      </c>
      <c r="AA31" s="24" t="s">
        <v>12</v>
      </c>
      <c r="AB31" s="50" t="s">
        <v>1</v>
      </c>
    </row>
    <row r="32" spans="1:34" ht="15.75" customHeight="1" x14ac:dyDescent="0.65">
      <c r="A32" s="25"/>
      <c r="B32" s="30"/>
      <c r="C32" s="59" t="s">
        <v>3</v>
      </c>
      <c r="D32" s="43"/>
      <c r="E32" s="108"/>
      <c r="F32" s="173"/>
      <c r="G32" s="173"/>
      <c r="H32" s="173"/>
      <c r="I32" s="173"/>
      <c r="J32" s="173"/>
      <c r="K32" s="114"/>
      <c r="L32" s="61"/>
      <c r="M32" s="48"/>
      <c r="N32" s="30"/>
      <c r="O32" s="30"/>
      <c r="P32" s="30"/>
      <c r="Q32" s="30"/>
      <c r="R32" s="30"/>
      <c r="S32" s="60"/>
      <c r="T32" s="26"/>
      <c r="X32" s="50" t="str">
        <f>IF(AND(26&lt;=X28,X28&lt;=226),"POSSIBLE","NOT POSSIBLE")</f>
        <v>NOT POSSIBLE</v>
      </c>
      <c r="AB32" s="50" t="str">
        <f>IF(AND(26&lt;=AB28,AB28&lt;=226),"POSSIBLE","NOT POSSIBLE")</f>
        <v>NOT POSSIBLE</v>
      </c>
    </row>
    <row r="33" spans="1:28" ht="15.75" customHeight="1" x14ac:dyDescent="0.65">
      <c r="A33" s="25"/>
      <c r="B33" s="30"/>
      <c r="C33" s="59" t="s">
        <v>4</v>
      </c>
      <c r="D33" s="43"/>
      <c r="E33" s="108"/>
      <c r="F33" s="173"/>
      <c r="G33" s="173"/>
      <c r="H33" s="173"/>
      <c r="I33" s="173"/>
      <c r="J33" s="173"/>
      <c r="K33" s="114"/>
      <c r="L33" s="62" t="s">
        <v>154</v>
      </c>
      <c r="M33" s="30"/>
      <c r="N33" s="63"/>
      <c r="O33" s="63"/>
      <c r="P33" s="63"/>
      <c r="Q33" s="30"/>
      <c r="R33" s="64" t="s">
        <v>45</v>
      </c>
      <c r="S33" s="65" t="s">
        <v>42</v>
      </c>
      <c r="T33" s="26"/>
      <c r="W33" s="45"/>
      <c r="X33" s="45"/>
      <c r="Y33" s="45"/>
      <c r="AA33" s="45"/>
      <c r="AB33" s="45"/>
    </row>
    <row r="34" spans="1:28" ht="17.5" customHeight="1" x14ac:dyDescent="0.65">
      <c r="A34" s="25"/>
      <c r="B34" s="30"/>
      <c r="C34" s="30"/>
      <c r="D34" s="30"/>
      <c r="E34" s="30"/>
      <c r="F34" s="173"/>
      <c r="G34" s="173"/>
      <c r="H34" s="173"/>
      <c r="I34" s="173"/>
      <c r="J34" s="173"/>
      <c r="K34" s="114"/>
      <c r="L34" s="210" t="s">
        <v>36</v>
      </c>
      <c r="M34" s="211"/>
      <c r="N34" s="211"/>
      <c r="O34" s="212"/>
      <c r="P34" s="212"/>
      <c r="Q34" s="113" t="s">
        <v>38</v>
      </c>
      <c r="R34" s="66"/>
      <c r="S34" s="67"/>
      <c r="T34" s="26"/>
      <c r="W34" s="24" t="s">
        <v>16</v>
      </c>
      <c r="X34" s="15">
        <f>'2.5" Foam Maker'!Q11</f>
        <v>0</v>
      </c>
      <c r="Y34" s="24" t="s">
        <v>8</v>
      </c>
      <c r="AA34" s="24" t="s">
        <v>16</v>
      </c>
      <c r="AB34" s="15">
        <f>'2.5" Foam Maker'!Q22</f>
        <v>0</v>
      </c>
    </row>
    <row r="35" spans="1:28" ht="16.8" x14ac:dyDescent="0.65">
      <c r="A35" s="25"/>
      <c r="B35" s="30"/>
      <c r="C35" s="30"/>
      <c r="D35" s="30"/>
      <c r="E35" s="30"/>
      <c r="F35" s="47"/>
      <c r="G35" s="30"/>
      <c r="H35" s="30"/>
      <c r="I35" s="48"/>
      <c r="J35" s="30"/>
      <c r="K35" s="30"/>
      <c r="L35" s="210" t="s">
        <v>36</v>
      </c>
      <c r="M35" s="211"/>
      <c r="N35" s="211"/>
      <c r="O35" s="212"/>
      <c r="P35" s="212"/>
      <c r="Q35" s="113" t="s">
        <v>39</v>
      </c>
      <c r="R35" s="66"/>
      <c r="S35" s="67"/>
      <c r="T35" s="26"/>
      <c r="W35" s="45"/>
      <c r="X35" s="45"/>
      <c r="Y35" s="45"/>
      <c r="AA35" s="45"/>
      <c r="AB35" s="45"/>
    </row>
    <row r="36" spans="1:28" ht="17.25" customHeight="1" x14ac:dyDescent="0.6">
      <c r="A36" s="25"/>
      <c r="B36" s="30"/>
      <c r="C36" s="113" t="s">
        <v>59</v>
      </c>
      <c r="D36" s="116"/>
      <c r="E36" s="116"/>
      <c r="F36" s="116"/>
      <c r="G36" s="116"/>
      <c r="H36" s="116"/>
      <c r="I36" s="116"/>
      <c r="J36" s="116"/>
      <c r="K36" s="48"/>
      <c r="L36" s="61"/>
      <c r="M36" s="48"/>
      <c r="N36" s="48"/>
      <c r="O36" s="30"/>
      <c r="P36" s="30"/>
      <c r="Q36" s="113" t="s">
        <v>58</v>
      </c>
      <c r="R36" s="179" t="s">
        <v>92</v>
      </c>
      <c r="S36" s="180"/>
      <c r="T36" s="26"/>
      <c r="W36" s="51"/>
      <c r="X36" s="51"/>
      <c r="Y36" s="51"/>
      <c r="AA36" s="51"/>
      <c r="AB36" s="51"/>
    </row>
    <row r="37" spans="1:28" ht="17.25" customHeight="1" x14ac:dyDescent="0.6">
      <c r="A37" s="25"/>
      <c r="B37" s="30"/>
      <c r="C37" s="30"/>
      <c r="D37" s="30"/>
      <c r="E37" s="30"/>
      <c r="F37" s="47"/>
      <c r="G37" s="30"/>
      <c r="H37" s="30"/>
      <c r="I37" s="48"/>
      <c r="J37" s="48"/>
      <c r="K37" s="48"/>
      <c r="L37" s="61"/>
      <c r="M37" s="48"/>
      <c r="N37" s="48"/>
      <c r="O37" s="30"/>
      <c r="P37" s="30"/>
      <c r="Q37" s="113"/>
      <c r="R37" s="48"/>
      <c r="S37" s="98"/>
      <c r="T37" s="26"/>
      <c r="X37" s="46" t="s">
        <v>17</v>
      </c>
      <c r="Y37" s="46"/>
      <c r="AB37" s="46" t="s">
        <v>17</v>
      </c>
    </row>
    <row r="38" spans="1:28" ht="17.25" customHeight="1" x14ac:dyDescent="0.7">
      <c r="A38" s="25"/>
      <c r="B38" s="30"/>
      <c r="C38" s="112" t="s">
        <v>43</v>
      </c>
      <c r="D38" s="208"/>
      <c r="E38" s="208"/>
      <c r="F38" s="208"/>
      <c r="G38" s="208"/>
      <c r="H38" s="208"/>
      <c r="I38" s="208"/>
      <c r="J38" s="208"/>
      <c r="K38" s="48"/>
      <c r="L38" s="62" t="s">
        <v>155</v>
      </c>
      <c r="M38" s="30"/>
      <c r="N38" s="63"/>
      <c r="O38" s="63"/>
      <c r="P38" s="63"/>
      <c r="Q38" s="68"/>
      <c r="R38" s="64" t="s">
        <v>45</v>
      </c>
      <c r="S38" s="65" t="s">
        <v>42</v>
      </c>
      <c r="T38" s="26"/>
      <c r="X38" s="50" t="s">
        <v>1</v>
      </c>
      <c r="AB38" s="50" t="s">
        <v>1</v>
      </c>
    </row>
    <row r="39" spans="1:28" ht="16.8" x14ac:dyDescent="0.65">
      <c r="A39" s="25"/>
      <c r="B39" s="30"/>
      <c r="C39" s="30"/>
      <c r="D39" s="117" t="s">
        <v>93</v>
      </c>
      <c r="E39" s="117"/>
      <c r="F39" s="117"/>
      <c r="G39" s="117"/>
      <c r="H39" s="117"/>
      <c r="I39" s="117"/>
      <c r="J39" s="117"/>
      <c r="K39" s="48"/>
      <c r="L39" s="210" t="s">
        <v>36</v>
      </c>
      <c r="M39" s="211"/>
      <c r="N39" s="211"/>
      <c r="O39" s="212"/>
      <c r="P39" s="212"/>
      <c r="Q39" s="113" t="s">
        <v>38</v>
      </c>
      <c r="R39" s="66"/>
      <c r="S39" s="67"/>
      <c r="T39" s="26"/>
      <c r="W39" s="24" t="s">
        <v>18</v>
      </c>
      <c r="X39" s="52" t="str">
        <f>IF(X32="NOT POSSIBLE","NOT POSSIBLE",SQRT(X28/(29.8*0.615*SQRT(X34))))</f>
        <v>NOT POSSIBLE</v>
      </c>
      <c r="AA39" s="24" t="s">
        <v>18</v>
      </c>
      <c r="AB39" s="52" t="str">
        <f>IF(AB32="NOT POSSIBLE","NOT POSSIBLE",SQRT(AB28/(29.8*0.615*SQRT(AB34))))</f>
        <v>NOT POSSIBLE</v>
      </c>
    </row>
    <row r="40" spans="1:28" ht="15" customHeight="1" x14ac:dyDescent="0.7">
      <c r="A40" s="25"/>
      <c r="B40" s="156" t="s">
        <v>44</v>
      </c>
      <c r="C40" s="156"/>
      <c r="D40" s="209"/>
      <c r="E40" s="209"/>
      <c r="F40" s="209"/>
      <c r="G40" s="209"/>
      <c r="H40" s="209"/>
      <c r="I40" s="209"/>
      <c r="J40" s="209"/>
      <c r="K40" s="48"/>
      <c r="L40" s="210" t="s">
        <v>36</v>
      </c>
      <c r="M40" s="211"/>
      <c r="N40" s="211"/>
      <c r="O40" s="212"/>
      <c r="P40" s="212"/>
      <c r="Q40" s="113" t="s">
        <v>39</v>
      </c>
      <c r="R40" s="66"/>
      <c r="S40" s="67"/>
      <c r="T40" s="26"/>
      <c r="W40" s="24" t="s">
        <v>19</v>
      </c>
      <c r="X40" s="215" t="str">
        <f>IF(X32="NOT POSSIBLE","NOT POSSIBLE",IF(AND(X32="Possible",0.51&lt;=X39,X39&lt;=1.05),X39,"CHG PRESS OR GPM"))</f>
        <v>NOT POSSIBLE</v>
      </c>
      <c r="AA40" s="24" t="s">
        <v>19</v>
      </c>
      <c r="AB40" s="215" t="str">
        <f>IF(AB32="NOT POSSIBLE","NOT POSSIBLE",IF(AND(AB32="Possible",0.51&lt;=AB39,AB39&lt;=1.05),AB39,"CHG PRESS OR GPM"))</f>
        <v>NOT POSSIBLE</v>
      </c>
    </row>
    <row r="41" spans="1:28" ht="15" customHeight="1" x14ac:dyDescent="0.55000000000000004">
      <c r="A41" s="25"/>
      <c r="B41" s="30"/>
      <c r="C41" s="30"/>
      <c r="D41" s="30"/>
      <c r="E41" s="30"/>
      <c r="F41" s="47"/>
      <c r="G41" s="30"/>
      <c r="H41" s="30"/>
      <c r="I41" s="48"/>
      <c r="J41" s="48"/>
      <c r="K41" s="48"/>
      <c r="L41" s="86"/>
      <c r="M41" s="30"/>
      <c r="N41" s="48"/>
      <c r="O41" s="30"/>
      <c r="P41" s="30"/>
      <c r="Q41" s="113" t="s">
        <v>58</v>
      </c>
      <c r="R41" s="179" t="s">
        <v>92</v>
      </c>
      <c r="S41" s="180"/>
      <c r="T41" s="26"/>
      <c r="W41" s="51"/>
      <c r="X41" s="216"/>
      <c r="AA41" s="51"/>
      <c r="AB41" s="216"/>
    </row>
    <row r="42" spans="1:28" ht="15" customHeight="1" x14ac:dyDescent="0.55000000000000004">
      <c r="A42" s="25"/>
      <c r="B42" s="30"/>
      <c r="C42" s="113" t="s">
        <v>103</v>
      </c>
      <c r="D42" s="116"/>
      <c r="E42" s="116"/>
      <c r="F42" s="116"/>
      <c r="G42" s="116"/>
      <c r="H42" s="116"/>
      <c r="I42" s="116"/>
      <c r="J42" s="116"/>
      <c r="K42" s="48"/>
      <c r="L42" s="69"/>
      <c r="M42" s="66"/>
      <c r="N42" s="70"/>
      <c r="O42" s="66"/>
      <c r="P42" s="66"/>
      <c r="Q42" s="66"/>
      <c r="R42" s="66"/>
      <c r="S42" s="67"/>
      <c r="T42" s="26"/>
      <c r="W42" s="51"/>
      <c r="X42" s="217"/>
      <c r="AA42" s="51"/>
      <c r="AB42" s="217"/>
    </row>
    <row r="43" spans="1:28" ht="14.7" thickBot="1" x14ac:dyDescent="0.6">
      <c r="A43" s="71"/>
      <c r="B43" s="72"/>
      <c r="C43" s="72"/>
      <c r="D43" s="72"/>
      <c r="E43" s="72"/>
      <c r="F43" s="73"/>
      <c r="G43" s="72"/>
      <c r="H43" s="72"/>
      <c r="I43" s="74"/>
      <c r="J43" s="74"/>
      <c r="K43" s="74"/>
      <c r="L43" s="72"/>
      <c r="M43" s="72"/>
      <c r="N43" s="72"/>
      <c r="O43" s="100"/>
      <c r="P43" s="101"/>
      <c r="Q43" s="102"/>
      <c r="R43" s="102"/>
      <c r="S43" s="103"/>
      <c r="T43" s="104"/>
    </row>
    <row r="45" spans="1:28" ht="18.3" x14ac:dyDescent="0.7">
      <c r="W45" s="87" t="s">
        <v>55</v>
      </c>
      <c r="AA45" s="87" t="s">
        <v>57</v>
      </c>
    </row>
    <row r="46" spans="1:28" x14ac:dyDescent="0.55000000000000004">
      <c r="W46" s="44" t="s">
        <v>9</v>
      </c>
      <c r="AA46" s="44" t="s">
        <v>9</v>
      </c>
    </row>
    <row r="47" spans="1:28" x14ac:dyDescent="0.55000000000000004">
      <c r="W47" s="24" t="s">
        <v>51</v>
      </c>
      <c r="X47" s="14">
        <f>'2.5" Foam Maker'!P14</f>
        <v>0</v>
      </c>
      <c r="Y47" s="24" t="s">
        <v>7</v>
      </c>
      <c r="AA47" s="24" t="s">
        <v>51</v>
      </c>
      <c r="AB47" s="14">
        <f>'2.5" Foam Maker'!P25</f>
        <v>0</v>
      </c>
    </row>
    <row r="48" spans="1:28" x14ac:dyDescent="0.55000000000000004">
      <c r="W48" s="45"/>
      <c r="X48" s="46" t="s">
        <v>11</v>
      </c>
      <c r="Y48" s="45"/>
      <c r="AA48" s="45"/>
      <c r="AB48" s="46" t="s">
        <v>11</v>
      </c>
    </row>
    <row r="49" spans="23:28" x14ac:dyDescent="0.55000000000000004">
      <c r="X49" s="45"/>
      <c r="Y49" s="46"/>
      <c r="AB49" s="45"/>
    </row>
    <row r="50" spans="23:28" x14ac:dyDescent="0.55000000000000004">
      <c r="W50" s="24" t="s">
        <v>12</v>
      </c>
      <c r="X50" s="50" t="s">
        <v>1</v>
      </c>
      <c r="AA50" s="24" t="s">
        <v>12</v>
      </c>
      <c r="AB50" s="50" t="s">
        <v>1</v>
      </c>
    </row>
    <row r="51" spans="23:28" x14ac:dyDescent="0.55000000000000004">
      <c r="X51" s="50" t="str">
        <f>IF(AND(26&lt;=X47,X47&lt;=226),"POSSIBLE","NOT POSSIBLE")</f>
        <v>NOT POSSIBLE</v>
      </c>
      <c r="AB51" s="50" t="str">
        <f>IF(AND(26&lt;=AB47,AB47&lt;=226),"POSSIBLE","NOT POSSIBLE")</f>
        <v>NOT POSSIBLE</v>
      </c>
    </row>
    <row r="52" spans="23:28" x14ac:dyDescent="0.55000000000000004">
      <c r="W52" s="45"/>
      <c r="X52" s="45"/>
      <c r="Y52" s="45"/>
      <c r="AA52" s="45"/>
      <c r="AB52" s="45"/>
    </row>
    <row r="53" spans="23:28" x14ac:dyDescent="0.55000000000000004">
      <c r="W53" s="24" t="s">
        <v>16</v>
      </c>
      <c r="X53" s="14">
        <f>'2.5" Foam Maker'!Q14</f>
        <v>0</v>
      </c>
      <c r="Y53" s="24" t="s">
        <v>8</v>
      </c>
      <c r="AA53" s="24" t="s">
        <v>16</v>
      </c>
      <c r="AB53" s="14">
        <f>'2.5" Foam Maker'!Q25</f>
        <v>0</v>
      </c>
    </row>
    <row r="54" spans="23:28" x14ac:dyDescent="0.55000000000000004">
      <c r="W54" s="45"/>
      <c r="X54" s="45"/>
      <c r="Y54" s="45"/>
      <c r="AA54" s="45"/>
      <c r="AB54" s="45"/>
    </row>
    <row r="55" spans="23:28" x14ac:dyDescent="0.55000000000000004">
      <c r="W55" s="51"/>
      <c r="X55" s="51"/>
      <c r="Y55" s="51"/>
      <c r="AA55" s="51"/>
      <c r="AB55" s="51"/>
    </row>
    <row r="56" spans="23:28" x14ac:dyDescent="0.55000000000000004">
      <c r="X56" s="46" t="s">
        <v>17</v>
      </c>
      <c r="Y56" s="46"/>
      <c r="AB56" s="46" t="s">
        <v>17</v>
      </c>
    </row>
    <row r="57" spans="23:28" x14ac:dyDescent="0.55000000000000004">
      <c r="X57" s="50" t="s">
        <v>1</v>
      </c>
      <c r="AB57" s="50" t="s">
        <v>1</v>
      </c>
    </row>
    <row r="58" spans="23:28" x14ac:dyDescent="0.55000000000000004">
      <c r="W58" s="24" t="s">
        <v>18</v>
      </c>
      <c r="X58" s="52" t="str">
        <f>IF(X51="NOT POSSIBLE","NOT POSSIBLE",SQRT(X47/(29.8*0.615*SQRT(X53))))</f>
        <v>NOT POSSIBLE</v>
      </c>
      <c r="AA58" s="24" t="s">
        <v>18</v>
      </c>
      <c r="AB58" s="52" t="str">
        <f>IF(AB51="NOT POSSIBLE","NOT POSSIBLE",SQRT(AB47/(29.8*0.615*SQRT(AB53))))</f>
        <v>NOT POSSIBLE</v>
      </c>
    </row>
    <row r="59" spans="23:28" x14ac:dyDescent="0.55000000000000004">
      <c r="W59" s="24" t="s">
        <v>19</v>
      </c>
      <c r="X59" s="115" t="str">
        <f>IF(X51="NOT POSSIBLE","NOT POSSIBLE",IF(AND(X51="Possible",0.51&lt;=X58,X58&lt;=1.05),X58,"CHG PRESS OR GPM"))</f>
        <v>NOT POSSIBLE</v>
      </c>
      <c r="AA59" s="24" t="s">
        <v>19</v>
      </c>
      <c r="AB59" s="115" t="str">
        <f>IF(AB51="NOT POSSIBLE","NOT POSSIBLE",IF(AND(AB51="Possible",0.51&lt;=AB58,AB58&lt;=1.05),AB58,"CHG PRESS OR GPM"))</f>
        <v>NOT POSSIBLE</v>
      </c>
    </row>
    <row r="60" spans="23:28" x14ac:dyDescent="0.55000000000000004">
      <c r="W60" s="51"/>
      <c r="X60" s="115"/>
      <c r="AA60" s="51"/>
      <c r="AB60" s="115"/>
    </row>
    <row r="61" spans="23:28" x14ac:dyDescent="0.55000000000000004">
      <c r="W61" s="51"/>
      <c r="X61" s="115"/>
      <c r="AA61" s="51"/>
      <c r="AB61" s="115"/>
    </row>
    <row r="63" spans="23:28" ht="18.3" x14ac:dyDescent="0.7">
      <c r="W63" s="87" t="s">
        <v>55</v>
      </c>
      <c r="AA63" s="87" t="s">
        <v>57</v>
      </c>
    </row>
    <row r="64" spans="23:28" x14ac:dyDescent="0.55000000000000004">
      <c r="W64" s="44" t="s">
        <v>9</v>
      </c>
      <c r="X64" s="44"/>
      <c r="Y64" s="44"/>
      <c r="AA64" s="44" t="s">
        <v>9</v>
      </c>
      <c r="AB64" s="44"/>
    </row>
    <row r="65" spans="23:28" x14ac:dyDescent="0.55000000000000004">
      <c r="W65" s="24" t="s">
        <v>51</v>
      </c>
      <c r="X65" s="14">
        <f>'2.5" Foam Maker'!P16</f>
        <v>0</v>
      </c>
      <c r="Y65" s="24" t="s">
        <v>7</v>
      </c>
      <c r="AA65" s="24" t="s">
        <v>51</v>
      </c>
      <c r="AB65" s="14">
        <f>'2.5" Foam Maker'!P27</f>
        <v>0</v>
      </c>
    </row>
    <row r="66" spans="23:28" x14ac:dyDescent="0.55000000000000004">
      <c r="W66" s="45"/>
      <c r="X66" s="46" t="s">
        <v>11</v>
      </c>
      <c r="Y66" s="45"/>
      <c r="AA66" s="45"/>
      <c r="AB66" s="46" t="s">
        <v>11</v>
      </c>
    </row>
    <row r="67" spans="23:28" x14ac:dyDescent="0.55000000000000004">
      <c r="X67" s="45"/>
      <c r="Y67" s="46"/>
      <c r="AB67" s="45"/>
    </row>
    <row r="68" spans="23:28" x14ac:dyDescent="0.55000000000000004">
      <c r="W68" s="24" t="s">
        <v>12</v>
      </c>
      <c r="X68" s="50" t="s">
        <v>1</v>
      </c>
      <c r="AA68" s="24" t="s">
        <v>12</v>
      </c>
      <c r="AB68" s="50" t="s">
        <v>1</v>
      </c>
    </row>
    <row r="69" spans="23:28" x14ac:dyDescent="0.55000000000000004">
      <c r="X69" s="50" t="str">
        <f>IF(AND(26&lt;=X65,X65&lt;=226),"POSSIBLE","NOT POSSIBLE")</f>
        <v>NOT POSSIBLE</v>
      </c>
      <c r="AB69" s="50" t="str">
        <f>IF(AND(26&lt;=AB65,AB65&lt;=226),"POSSIBLE","NOT POSSIBLE")</f>
        <v>NOT POSSIBLE</v>
      </c>
    </row>
    <row r="70" spans="23:28" x14ac:dyDescent="0.55000000000000004">
      <c r="W70" s="45"/>
      <c r="X70" s="45"/>
      <c r="Y70" s="45"/>
      <c r="AA70" s="45"/>
      <c r="AB70" s="45"/>
    </row>
    <row r="71" spans="23:28" x14ac:dyDescent="0.55000000000000004">
      <c r="W71" s="24" t="s">
        <v>16</v>
      </c>
      <c r="X71" s="15">
        <f>'2.5" Foam Maker'!Q16</f>
        <v>0</v>
      </c>
      <c r="Y71" s="24" t="s">
        <v>8</v>
      </c>
      <c r="AA71" s="24" t="s">
        <v>16</v>
      </c>
      <c r="AB71" s="15">
        <f>'2.5" Foam Maker'!Q27</f>
        <v>0</v>
      </c>
    </row>
    <row r="72" spans="23:28" x14ac:dyDescent="0.55000000000000004">
      <c r="W72" s="45"/>
      <c r="X72" s="45"/>
      <c r="Y72" s="45"/>
      <c r="AA72" s="45"/>
      <c r="AB72" s="45"/>
    </row>
    <row r="73" spans="23:28" x14ac:dyDescent="0.55000000000000004">
      <c r="W73" s="51"/>
      <c r="X73" s="51"/>
      <c r="Y73" s="51"/>
      <c r="AA73" s="51"/>
      <c r="AB73" s="51"/>
    </row>
    <row r="74" spans="23:28" x14ac:dyDescent="0.55000000000000004">
      <c r="X74" s="46" t="s">
        <v>17</v>
      </c>
      <c r="Y74" s="46"/>
      <c r="AB74" s="46" t="s">
        <v>17</v>
      </c>
    </row>
    <row r="75" spans="23:28" x14ac:dyDescent="0.55000000000000004">
      <c r="X75" s="50" t="s">
        <v>1</v>
      </c>
      <c r="AB75" s="50" t="s">
        <v>1</v>
      </c>
    </row>
    <row r="76" spans="23:28" x14ac:dyDescent="0.55000000000000004">
      <c r="W76" s="24" t="s">
        <v>18</v>
      </c>
      <c r="X76" s="52" t="str">
        <f>IF(X69="NOT POSSIBLE","NOT POSSIBLE",SQRT(X65/(29.8*0.615*SQRT(X71))))</f>
        <v>NOT POSSIBLE</v>
      </c>
      <c r="AA76" s="24" t="s">
        <v>18</v>
      </c>
      <c r="AB76" s="52" t="str">
        <f>IF(AB69="NOT POSSIBLE","NOT POSSIBLE",SQRT(AB65/(29.8*0.615*SQRT(AB71))))</f>
        <v>NOT POSSIBLE</v>
      </c>
    </row>
    <row r="77" spans="23:28" x14ac:dyDescent="0.55000000000000004">
      <c r="W77" s="24" t="s">
        <v>19</v>
      </c>
      <c r="X77" s="115" t="str">
        <f>IF(X69="NOT POSSIBLE","NOT POSSIBLE",IF(AND(X69="Possible",0.51&lt;=X76,X76&lt;=1.05),X76,"CHG PRESS OR GPM"))</f>
        <v>NOT POSSIBLE</v>
      </c>
      <c r="AA77" s="24" t="s">
        <v>19</v>
      </c>
      <c r="AB77" s="115" t="str">
        <f>IF(AB69="NOT POSSIBLE","NOT POSSIBLE",IF(AND(AB69="Possible",0.51&lt;=AB76,AB76&lt;=1.05),AB76,"CHG PRESS OR GPM"))</f>
        <v>NOT POSSIBLE</v>
      </c>
    </row>
    <row r="78" spans="23:28" x14ac:dyDescent="0.55000000000000004">
      <c r="W78" s="51"/>
      <c r="X78" s="115"/>
      <c r="AA78" s="51"/>
      <c r="AB78" s="115"/>
    </row>
    <row r="79" spans="23:28" x14ac:dyDescent="0.55000000000000004">
      <c r="W79" s="51"/>
      <c r="X79" s="115"/>
      <c r="AA79" s="51"/>
      <c r="AB79" s="115"/>
    </row>
  </sheetData>
  <sheetProtection algorithmName="SHA-512" hashValue="vtIvj1rQ9UV0gijIKtMijBaPn+EdinYS4EqzKFfI30YhrqxiEQcVzFlWKIlRA8DxXUPZYlafP0uqZFm76axYGA==" saltValue="1pNaiOimFaTcOFYpxLBtxQ==" spinCount="100000" sheet="1" selectLockedCells="1"/>
  <mergeCells count="117">
    <mergeCell ref="B2:S2"/>
    <mergeCell ref="B4:M4"/>
    <mergeCell ref="B5:M5"/>
    <mergeCell ref="B6:G6"/>
    <mergeCell ref="I6:P6"/>
    <mergeCell ref="C8:E8"/>
    <mergeCell ref="F8:H8"/>
    <mergeCell ref="I8:K12"/>
    <mergeCell ref="L8:M8"/>
    <mergeCell ref="R8:S8"/>
    <mergeCell ref="O9:O10"/>
    <mergeCell ref="P9:P10"/>
    <mergeCell ref="Q9:Q10"/>
    <mergeCell ref="R9:S10"/>
    <mergeCell ref="C11:C12"/>
    <mergeCell ref="D11:E12"/>
    <mergeCell ref="F11:H12"/>
    <mergeCell ref="L11:M12"/>
    <mergeCell ref="N11:N12"/>
    <mergeCell ref="O11:O12"/>
    <mergeCell ref="C9:C10"/>
    <mergeCell ref="D9:E10"/>
    <mergeCell ref="F9:H10"/>
    <mergeCell ref="L9:M10"/>
    <mergeCell ref="N9:N10"/>
    <mergeCell ref="P11:P12"/>
    <mergeCell ref="Q11:Q12"/>
    <mergeCell ref="R11:S12"/>
    <mergeCell ref="C14:C15"/>
    <mergeCell ref="D14:E15"/>
    <mergeCell ref="F14:H15"/>
    <mergeCell ref="I14:K17"/>
    <mergeCell ref="L14:M15"/>
    <mergeCell ref="N14:N15"/>
    <mergeCell ref="O14:O15"/>
    <mergeCell ref="P14:P15"/>
    <mergeCell ref="Q14:Q15"/>
    <mergeCell ref="R14:S15"/>
    <mergeCell ref="C16:C17"/>
    <mergeCell ref="D16:E17"/>
    <mergeCell ref="F16:H17"/>
    <mergeCell ref="L16:M17"/>
    <mergeCell ref="N16:N17"/>
    <mergeCell ref="O16:O17"/>
    <mergeCell ref="P16:P17"/>
    <mergeCell ref="B20:B28"/>
    <mergeCell ref="C20:C21"/>
    <mergeCell ref="D20:E21"/>
    <mergeCell ref="F20:H21"/>
    <mergeCell ref="L20:M21"/>
    <mergeCell ref="N20:N21"/>
    <mergeCell ref="Q16:Q17"/>
    <mergeCell ref="R16:S17"/>
    <mergeCell ref="C19:E19"/>
    <mergeCell ref="F19:H19"/>
    <mergeCell ref="I19:K23"/>
    <mergeCell ref="L19:M19"/>
    <mergeCell ref="R19:S19"/>
    <mergeCell ref="O20:O21"/>
    <mergeCell ref="P20:P21"/>
    <mergeCell ref="Q20:Q21"/>
    <mergeCell ref="B9:B17"/>
    <mergeCell ref="R20:S21"/>
    <mergeCell ref="C22:C23"/>
    <mergeCell ref="D22:E23"/>
    <mergeCell ref="F22:H23"/>
    <mergeCell ref="L22:M23"/>
    <mergeCell ref="N22:N23"/>
    <mergeCell ref="O22:O23"/>
    <mergeCell ref="P22:P23"/>
    <mergeCell ref="Q22:Q23"/>
    <mergeCell ref="R22:S23"/>
    <mergeCell ref="X22:X24"/>
    <mergeCell ref="AB22:AB24"/>
    <mergeCell ref="C25:C26"/>
    <mergeCell ref="D25:E26"/>
    <mergeCell ref="F25:H26"/>
    <mergeCell ref="I25:K28"/>
    <mergeCell ref="L25:M26"/>
    <mergeCell ref="N25:N26"/>
    <mergeCell ref="O25:O26"/>
    <mergeCell ref="P25:P26"/>
    <mergeCell ref="Q25:Q26"/>
    <mergeCell ref="R25:S26"/>
    <mergeCell ref="C27:C28"/>
    <mergeCell ref="D27:E28"/>
    <mergeCell ref="F27:H28"/>
    <mergeCell ref="L27:M28"/>
    <mergeCell ref="N27:N28"/>
    <mergeCell ref="O27:O28"/>
    <mergeCell ref="P27:P28"/>
    <mergeCell ref="Q27:Q28"/>
    <mergeCell ref="D36:J36"/>
    <mergeCell ref="R36:S36"/>
    <mergeCell ref="D38:J38"/>
    <mergeCell ref="D39:J39"/>
    <mergeCell ref="L39:N39"/>
    <mergeCell ref="O39:P39"/>
    <mergeCell ref="R27:S28"/>
    <mergeCell ref="C30:D30"/>
    <mergeCell ref="F30:J34"/>
    <mergeCell ref="L34:N34"/>
    <mergeCell ref="O34:P34"/>
    <mergeCell ref="L35:N35"/>
    <mergeCell ref="O35:P35"/>
    <mergeCell ref="X59:X61"/>
    <mergeCell ref="AB59:AB61"/>
    <mergeCell ref="X77:X79"/>
    <mergeCell ref="AB77:AB79"/>
    <mergeCell ref="B40:C40"/>
    <mergeCell ref="D40:J40"/>
    <mergeCell ref="L40:N40"/>
    <mergeCell ref="O40:P40"/>
    <mergeCell ref="X40:X42"/>
    <mergeCell ref="AB40:AB42"/>
    <mergeCell ref="R41:S41"/>
    <mergeCell ref="D42:J42"/>
  </mergeCells>
  <printOptions horizontalCentered="1"/>
  <pageMargins left="0.25" right="0.25" top="0.25" bottom="0.25" header="0.3" footer="0.3"/>
  <pageSetup scale="75" orientation="landscape" r:id="rId1"/>
  <colBreaks count="1" manualBreakCount="1">
    <brk id="15" max="1048575"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Select Branch" xr:uid="{7182A758-1926-483A-9575-18428EFAE6F1}">
          <x14:formula1>
            <xm:f>Branches!D1:D32</xm:f>
          </x14:formula1>
          <xm:sqref>R36:S37</xm:sqref>
        </x14:dataValidation>
        <x14:dataValidation type="list" allowBlank="1" showInputMessage="1" showErrorMessage="1" promptTitle="Select Branch" xr:uid="{59575EF3-0ED3-472A-A82B-1E963465B380}">
          <x14:formula1>
            <xm:f>Branches!D5:D36</xm:f>
          </x14:formula1>
          <xm:sqref>R41:S41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E960A-76D7-425B-B5F8-A09562D626F4}">
  <sheetPr>
    <tabColor rgb="FF00B050"/>
    <pageSetUpPr fitToPage="1"/>
  </sheetPr>
  <dimension ref="A1:AH79"/>
  <sheetViews>
    <sheetView showGridLines="0" topLeftCell="A8" zoomScaleNormal="100" workbookViewId="0">
      <selection activeCell="Q16" sqref="P9:Q17"/>
    </sheetView>
  </sheetViews>
  <sheetFormatPr defaultColWidth="9.15625" defaultRowHeight="14.4" x14ac:dyDescent="0.55000000000000004"/>
  <cols>
    <col min="1" max="1" width="3.68359375" style="24" customWidth="1"/>
    <col min="2" max="2" width="6.41796875" style="24" customWidth="1"/>
    <col min="3" max="3" width="19.15625" style="24" bestFit="1" customWidth="1"/>
    <col min="4" max="4" width="3.83984375" style="24" customWidth="1"/>
    <col min="5" max="5" width="2.15625" style="24" customWidth="1"/>
    <col min="6" max="6" width="15.68359375" style="75" customWidth="1"/>
    <col min="7" max="7" width="3.26171875" style="24" customWidth="1"/>
    <col min="8" max="8" width="9.5234375" style="24" customWidth="1"/>
    <col min="9" max="10" width="4.7890625" style="76" customWidth="1"/>
    <col min="11" max="11" width="3.578125" style="76" customWidth="1"/>
    <col min="12" max="12" width="8" style="24" customWidth="1"/>
    <col min="13" max="13" width="6.3671875" style="24" customWidth="1"/>
    <col min="14" max="14" width="18.26171875" style="76" customWidth="1"/>
    <col min="15" max="17" width="10.734375" style="24" customWidth="1"/>
    <col min="18" max="19" width="9.68359375" style="24" customWidth="1"/>
    <col min="20" max="20" width="3.68359375" style="24" customWidth="1"/>
    <col min="21" max="21" width="9.15625" style="24"/>
    <col min="22" max="22" width="9.15625" style="24" hidden="1" customWidth="1"/>
    <col min="23" max="23" width="36.578125" style="24" hidden="1" customWidth="1"/>
    <col min="24" max="24" width="27" style="24" hidden="1" customWidth="1"/>
    <col min="25" max="26" width="19.68359375" style="24" hidden="1" customWidth="1"/>
    <col min="27" max="27" width="32.68359375" style="24" hidden="1" customWidth="1"/>
    <col min="28" max="28" width="19.68359375" style="24" hidden="1" customWidth="1"/>
    <col min="29" max="33" width="9.15625" style="24" hidden="1" customWidth="1"/>
    <col min="34" max="16384" width="9.15625" style="24"/>
  </cols>
  <sheetData>
    <row r="1" spans="1:34" x14ac:dyDescent="0.55000000000000004">
      <c r="A1" s="19"/>
      <c r="B1" s="20"/>
      <c r="C1" s="20"/>
      <c r="D1" s="20"/>
      <c r="E1" s="20"/>
      <c r="F1" s="21"/>
      <c r="G1" s="20"/>
      <c r="H1" s="20"/>
      <c r="I1" s="22"/>
      <c r="J1" s="22"/>
      <c r="K1" s="22"/>
      <c r="L1" s="20"/>
      <c r="M1" s="20"/>
      <c r="N1" s="22"/>
      <c r="O1" s="20"/>
      <c r="P1" s="20"/>
      <c r="Q1" s="20"/>
      <c r="R1" s="20"/>
      <c r="S1" s="20"/>
      <c r="T1" s="23"/>
    </row>
    <row r="2" spans="1:34" ht="17.7" x14ac:dyDescent="0.55000000000000004">
      <c r="A2" s="25"/>
      <c r="B2" s="181" t="s">
        <v>108</v>
      </c>
      <c r="C2" s="181"/>
      <c r="D2" s="181"/>
      <c r="E2" s="181"/>
      <c r="F2" s="181"/>
      <c r="G2" s="181"/>
      <c r="H2" s="181"/>
      <c r="I2" s="181"/>
      <c r="J2" s="181"/>
      <c r="K2" s="181"/>
      <c r="L2" s="181"/>
      <c r="M2" s="181"/>
      <c r="N2" s="181"/>
      <c r="O2" s="181"/>
      <c r="P2" s="181"/>
      <c r="Q2" s="181"/>
      <c r="R2" s="181"/>
      <c r="S2" s="181"/>
      <c r="T2" s="26"/>
    </row>
    <row r="3" spans="1:34" ht="12.75" customHeight="1" thickBot="1" x14ac:dyDescent="0.6">
      <c r="A3" s="25"/>
      <c r="B3" s="27"/>
      <c r="C3" s="28"/>
      <c r="D3" s="28"/>
      <c r="E3" s="28"/>
      <c r="F3" s="29"/>
      <c r="G3" s="28"/>
      <c r="H3" s="28"/>
      <c r="I3" s="28"/>
      <c r="J3" s="28"/>
      <c r="K3" s="28"/>
      <c r="L3" s="28"/>
      <c r="M3" s="28"/>
      <c r="N3" s="28"/>
      <c r="O3" s="28"/>
      <c r="P3" s="28"/>
      <c r="Q3" s="30"/>
      <c r="R3" s="31"/>
      <c r="S3" s="31"/>
      <c r="T3" s="26"/>
    </row>
    <row r="4" spans="1:34" ht="15.3" x14ac:dyDescent="0.55000000000000004">
      <c r="A4" s="25"/>
      <c r="B4" s="182" t="s">
        <v>109</v>
      </c>
      <c r="C4" s="183"/>
      <c r="D4" s="183"/>
      <c r="E4" s="183"/>
      <c r="F4" s="183"/>
      <c r="G4" s="183"/>
      <c r="H4" s="183"/>
      <c r="I4" s="183"/>
      <c r="J4" s="183"/>
      <c r="K4" s="183"/>
      <c r="L4" s="183"/>
      <c r="M4" s="183"/>
      <c r="N4" s="32"/>
      <c r="O4" s="32"/>
      <c r="P4" s="32"/>
      <c r="Q4" s="32"/>
      <c r="R4" s="32"/>
      <c r="S4" s="105"/>
      <c r="T4" s="26"/>
    </row>
    <row r="5" spans="1:34" ht="15" x14ac:dyDescent="0.55000000000000004">
      <c r="A5" s="25"/>
      <c r="B5" s="184" t="s">
        <v>0</v>
      </c>
      <c r="C5" s="185"/>
      <c r="D5" s="185"/>
      <c r="E5" s="185"/>
      <c r="F5" s="185"/>
      <c r="G5" s="185"/>
      <c r="H5" s="185"/>
      <c r="I5" s="185"/>
      <c r="J5" s="185"/>
      <c r="K5" s="185"/>
      <c r="L5" s="185"/>
      <c r="M5" s="185"/>
      <c r="N5" s="33"/>
      <c r="O5" s="33"/>
      <c r="P5" s="33"/>
      <c r="Q5" s="33"/>
      <c r="R5" s="33"/>
      <c r="S5" s="106"/>
      <c r="T5" s="26"/>
    </row>
    <row r="6" spans="1:34" ht="57.75" customHeight="1" thickBot="1" x14ac:dyDescent="0.6">
      <c r="A6" s="25"/>
      <c r="B6" s="186"/>
      <c r="C6" s="187"/>
      <c r="D6" s="187"/>
      <c r="E6" s="187"/>
      <c r="F6" s="187"/>
      <c r="G6" s="187"/>
      <c r="H6" s="34"/>
      <c r="I6" s="188"/>
      <c r="J6" s="188"/>
      <c r="K6" s="188"/>
      <c r="L6" s="188"/>
      <c r="M6" s="188"/>
      <c r="N6" s="188"/>
      <c r="O6" s="188"/>
      <c r="P6" s="188"/>
      <c r="Q6" s="35"/>
      <c r="R6" s="35"/>
      <c r="S6" s="107"/>
      <c r="T6" s="26"/>
    </row>
    <row r="7" spans="1:34" s="39" customFormat="1" ht="14.25" customHeight="1" x14ac:dyDescent="0.55000000000000004">
      <c r="A7" s="36"/>
      <c r="B7" s="99"/>
      <c r="C7" s="27"/>
      <c r="D7" s="27"/>
      <c r="E7" s="27"/>
      <c r="F7" s="37"/>
      <c r="G7" s="27"/>
      <c r="H7" s="27"/>
      <c r="I7" s="108"/>
      <c r="J7" s="108"/>
      <c r="K7" s="108"/>
      <c r="L7" s="27"/>
      <c r="M7" s="27"/>
      <c r="N7" s="108"/>
      <c r="O7" s="27"/>
      <c r="P7" s="27"/>
      <c r="Q7" s="27"/>
      <c r="R7" s="27"/>
      <c r="S7" s="27"/>
      <c r="T7" s="38"/>
    </row>
    <row r="8" spans="1:34" s="42" customFormat="1" ht="42.75" customHeight="1" x14ac:dyDescent="0.7">
      <c r="A8" s="40"/>
      <c r="B8" s="110" t="s">
        <v>6</v>
      </c>
      <c r="C8" s="118" t="s">
        <v>34</v>
      </c>
      <c r="D8" s="119"/>
      <c r="E8" s="120"/>
      <c r="F8" s="118" t="s">
        <v>152</v>
      </c>
      <c r="G8" s="119"/>
      <c r="H8" s="120"/>
      <c r="I8" s="130"/>
      <c r="J8" s="131"/>
      <c r="K8" s="132"/>
      <c r="L8" s="189" t="s">
        <v>146</v>
      </c>
      <c r="M8" s="189"/>
      <c r="N8" s="111" t="s">
        <v>147</v>
      </c>
      <c r="O8" s="110" t="s">
        <v>148</v>
      </c>
      <c r="P8" s="110" t="s">
        <v>53</v>
      </c>
      <c r="Q8" s="110" t="s">
        <v>52</v>
      </c>
      <c r="R8" s="167" t="s">
        <v>149</v>
      </c>
      <c r="S8" s="167"/>
      <c r="T8" s="41"/>
      <c r="W8" s="87" t="s">
        <v>54</v>
      </c>
      <c r="AA8" s="87" t="s">
        <v>56</v>
      </c>
    </row>
    <row r="9" spans="1:34" ht="15" customHeight="1" x14ac:dyDescent="0.55000000000000004">
      <c r="A9" s="25"/>
      <c r="B9" s="192" t="s">
        <v>14</v>
      </c>
      <c r="C9" s="157" t="s">
        <v>35</v>
      </c>
      <c r="D9" s="148"/>
      <c r="E9" s="149"/>
      <c r="F9" s="121" t="b">
        <f>IF(D9="X",'PN''S'!C3)</f>
        <v>0</v>
      </c>
      <c r="G9" s="122"/>
      <c r="H9" s="123"/>
      <c r="I9" s="133"/>
      <c r="J9" s="134"/>
      <c r="K9" s="135"/>
      <c r="L9" s="190"/>
      <c r="M9" s="191"/>
      <c r="N9" s="159" t="b">
        <f>IF(L9="Y",'PN''S'!C25)</f>
        <v>0</v>
      </c>
      <c r="O9" s="168"/>
      <c r="P9" s="168"/>
      <c r="Q9" s="168"/>
      <c r="R9" s="169" t="str">
        <f>X22</f>
        <v>NOT POSSIBLE</v>
      </c>
      <c r="S9" s="170"/>
      <c r="T9" s="26"/>
      <c r="U9" s="88" t="s">
        <v>94</v>
      </c>
      <c r="V9" s="88"/>
      <c r="W9" s="44" t="s">
        <v>9</v>
      </c>
      <c r="X9" s="44"/>
      <c r="Y9" s="44"/>
      <c r="AA9" s="44" t="s">
        <v>9</v>
      </c>
      <c r="AB9" s="44"/>
      <c r="AC9" s="44"/>
      <c r="AD9" s="88"/>
      <c r="AE9" s="88"/>
      <c r="AF9" s="88"/>
      <c r="AG9" s="88"/>
      <c r="AH9" s="88"/>
    </row>
    <row r="10" spans="1:34" ht="15" customHeight="1" thickBot="1" x14ac:dyDescent="0.6">
      <c r="A10" s="25"/>
      <c r="B10" s="192"/>
      <c r="C10" s="158"/>
      <c r="D10" s="150"/>
      <c r="E10" s="151"/>
      <c r="F10" s="124"/>
      <c r="G10" s="125"/>
      <c r="H10" s="126"/>
      <c r="I10" s="133"/>
      <c r="J10" s="134"/>
      <c r="K10" s="135"/>
      <c r="L10" s="176"/>
      <c r="M10" s="177"/>
      <c r="N10" s="160"/>
      <c r="O10" s="162"/>
      <c r="P10" s="162"/>
      <c r="Q10" s="162"/>
      <c r="R10" s="165"/>
      <c r="S10" s="166"/>
      <c r="T10" s="26"/>
      <c r="U10" s="24" t="s">
        <v>157</v>
      </c>
      <c r="W10" s="24" t="s">
        <v>51</v>
      </c>
      <c r="X10" s="14">
        <f>'3" Foam Maker '!P9</f>
        <v>0</v>
      </c>
      <c r="Y10" s="24" t="s">
        <v>7</v>
      </c>
      <c r="AA10" s="24" t="s">
        <v>51</v>
      </c>
      <c r="AB10" s="14">
        <f>P20</f>
        <v>0</v>
      </c>
      <c r="AC10" s="24" t="s">
        <v>7</v>
      </c>
      <c r="AH10" s="24" t="s">
        <v>159</v>
      </c>
    </row>
    <row r="11" spans="1:34" ht="15" customHeight="1" x14ac:dyDescent="0.55000000000000004">
      <c r="A11" s="25"/>
      <c r="B11" s="192"/>
      <c r="C11" s="157" t="s">
        <v>35</v>
      </c>
      <c r="D11" s="152"/>
      <c r="E11" s="153"/>
      <c r="F11" s="127" t="b">
        <f>IF(D11="X",'PN''S'!C3)</f>
        <v>0</v>
      </c>
      <c r="G11" s="128"/>
      <c r="H11" s="129"/>
      <c r="I11" s="133"/>
      <c r="J11" s="134"/>
      <c r="K11" s="135"/>
      <c r="L11" s="174"/>
      <c r="M11" s="175"/>
      <c r="N11" s="159" t="b">
        <f>IF(L11="Y",'PN''S'!C25)</f>
        <v>0</v>
      </c>
      <c r="O11" s="161"/>
      <c r="P11" s="161"/>
      <c r="Q11" s="161"/>
      <c r="R11" s="163" t="str">
        <f>X40</f>
        <v>NOT POSSIBLE</v>
      </c>
      <c r="S11" s="164"/>
      <c r="T11" s="26"/>
      <c r="U11" s="88" t="s">
        <v>95</v>
      </c>
      <c r="W11" s="45"/>
      <c r="X11" s="46" t="s">
        <v>11</v>
      </c>
      <c r="Y11" s="45"/>
      <c r="AA11" s="45"/>
      <c r="AB11" s="46" t="s">
        <v>11</v>
      </c>
      <c r="AC11" s="45"/>
    </row>
    <row r="12" spans="1:34" ht="15" customHeight="1" thickBot="1" x14ac:dyDescent="0.6">
      <c r="A12" s="25"/>
      <c r="B12" s="192"/>
      <c r="C12" s="158"/>
      <c r="D12" s="150"/>
      <c r="E12" s="151"/>
      <c r="F12" s="124"/>
      <c r="G12" s="125"/>
      <c r="H12" s="126"/>
      <c r="I12" s="136"/>
      <c r="J12" s="137"/>
      <c r="K12" s="138"/>
      <c r="L12" s="176"/>
      <c r="M12" s="177"/>
      <c r="N12" s="160"/>
      <c r="O12" s="162"/>
      <c r="P12" s="162"/>
      <c r="Q12" s="162"/>
      <c r="R12" s="165"/>
      <c r="S12" s="166"/>
      <c r="T12" s="26"/>
      <c r="U12" s="24" t="s">
        <v>158</v>
      </c>
      <c r="X12" s="45"/>
      <c r="Y12" s="46"/>
      <c r="AB12" s="45"/>
      <c r="AC12" s="46"/>
      <c r="AH12" s="24" t="s">
        <v>160</v>
      </c>
    </row>
    <row r="13" spans="1:34" ht="15" customHeight="1" x14ac:dyDescent="0.55000000000000004">
      <c r="A13" s="25"/>
      <c r="B13" s="192"/>
      <c r="C13" s="30"/>
      <c r="D13" s="30"/>
      <c r="E13" s="30"/>
      <c r="F13" s="47"/>
      <c r="G13" s="30"/>
      <c r="H13" s="30"/>
      <c r="I13" s="108"/>
      <c r="J13" s="48"/>
      <c r="K13" s="48"/>
      <c r="L13" s="30"/>
      <c r="M13" s="30"/>
      <c r="N13" s="48"/>
      <c r="O13" s="30"/>
      <c r="P13" s="30"/>
      <c r="Q13" s="30"/>
      <c r="R13" s="49"/>
      <c r="S13" s="30"/>
      <c r="T13" s="26"/>
      <c r="W13" s="24" t="s">
        <v>12</v>
      </c>
      <c r="X13" s="50" t="s">
        <v>14</v>
      </c>
      <c r="AA13" s="24" t="s">
        <v>12</v>
      </c>
      <c r="AB13" s="50" t="s">
        <v>14</v>
      </c>
    </row>
    <row r="14" spans="1:34" ht="15" customHeight="1" x14ac:dyDescent="0.55000000000000004">
      <c r="A14" s="25"/>
      <c r="B14" s="192"/>
      <c r="C14" s="157" t="s">
        <v>32</v>
      </c>
      <c r="D14" s="148"/>
      <c r="E14" s="149"/>
      <c r="F14" s="121" t="b">
        <f>IF(D14="X",'PN''S'!C8)</f>
        <v>0</v>
      </c>
      <c r="G14" s="122"/>
      <c r="H14" s="123"/>
      <c r="I14" s="139"/>
      <c r="J14" s="140"/>
      <c r="K14" s="141"/>
      <c r="L14" s="190"/>
      <c r="M14" s="191"/>
      <c r="N14" s="159" t="b">
        <f>IF(L14="Y",'PN''S'!C30)</f>
        <v>0</v>
      </c>
      <c r="O14" s="168"/>
      <c r="P14" s="168"/>
      <c r="Q14" s="168"/>
      <c r="R14" s="169" t="str">
        <f>X59</f>
        <v>NOT POSSIBLE</v>
      </c>
      <c r="S14" s="170"/>
      <c r="T14" s="26"/>
      <c r="U14" s="88" t="s">
        <v>98</v>
      </c>
      <c r="V14" s="88"/>
      <c r="X14" s="50" t="str">
        <f>IF(AND(82&lt;=X10,X10&lt;=480),"POSSIBLE","NOT POSSIBLE")</f>
        <v>NOT POSSIBLE</v>
      </c>
      <c r="AB14" s="50" t="str">
        <f>IF(AND(82&lt;=AB10,AB10&lt;=480),"POSSIBLE","NOT POSSIBLE")</f>
        <v>NOT POSSIBLE</v>
      </c>
      <c r="AD14" s="88"/>
      <c r="AE14" s="88"/>
      <c r="AF14" s="88"/>
      <c r="AG14" s="88"/>
      <c r="AH14" s="88"/>
    </row>
    <row r="15" spans="1:34" ht="15" customHeight="1" thickBot="1" x14ac:dyDescent="0.6">
      <c r="A15" s="25"/>
      <c r="B15" s="192"/>
      <c r="C15" s="158"/>
      <c r="D15" s="150"/>
      <c r="E15" s="151"/>
      <c r="F15" s="124"/>
      <c r="G15" s="125"/>
      <c r="H15" s="126"/>
      <c r="I15" s="142"/>
      <c r="J15" s="143"/>
      <c r="K15" s="144"/>
      <c r="L15" s="176"/>
      <c r="M15" s="177"/>
      <c r="N15" s="160"/>
      <c r="O15" s="162"/>
      <c r="P15" s="162"/>
      <c r="Q15" s="162"/>
      <c r="R15" s="165"/>
      <c r="S15" s="166"/>
      <c r="T15" s="26"/>
      <c r="U15" s="24" t="s">
        <v>99</v>
      </c>
      <c r="W15" s="45"/>
      <c r="X15" s="45"/>
      <c r="Y15" s="45"/>
      <c r="AA15" s="45"/>
      <c r="AB15" s="45"/>
      <c r="AC15" s="45"/>
      <c r="AH15" s="24" t="s">
        <v>100</v>
      </c>
    </row>
    <row r="16" spans="1:34" ht="15" customHeight="1" x14ac:dyDescent="0.55000000000000004">
      <c r="A16" s="25"/>
      <c r="B16" s="192"/>
      <c r="C16" s="193" t="s">
        <v>32</v>
      </c>
      <c r="D16" s="152"/>
      <c r="E16" s="153"/>
      <c r="F16" s="127" t="b">
        <f>IF(D16="X",'PN''S'!C8)</f>
        <v>0</v>
      </c>
      <c r="G16" s="128"/>
      <c r="H16" s="129"/>
      <c r="I16" s="142"/>
      <c r="J16" s="143"/>
      <c r="K16" s="144"/>
      <c r="L16" s="174"/>
      <c r="M16" s="175"/>
      <c r="N16" s="178" t="b">
        <f>IF(L16="Y",'PN''S'!C30)</f>
        <v>0</v>
      </c>
      <c r="O16" s="161"/>
      <c r="P16" s="161"/>
      <c r="Q16" s="161"/>
      <c r="R16" s="163" t="str">
        <f>X77</f>
        <v>NOT POSSIBLE</v>
      </c>
      <c r="S16" s="164"/>
      <c r="T16" s="26"/>
      <c r="U16" s="88" t="s">
        <v>101</v>
      </c>
      <c r="W16" s="24" t="s">
        <v>16</v>
      </c>
      <c r="X16" s="15">
        <f>'3" Foam Maker '!Q9</f>
        <v>0</v>
      </c>
      <c r="Y16" s="24" t="s">
        <v>8</v>
      </c>
      <c r="AA16" s="24" t="s">
        <v>16</v>
      </c>
      <c r="AB16" s="15">
        <f>'3" Foam Maker '!Q20</f>
        <v>0</v>
      </c>
      <c r="AC16" s="24" t="s">
        <v>8</v>
      </c>
    </row>
    <row r="17" spans="1:34" ht="15" customHeight="1" thickBot="1" x14ac:dyDescent="0.6">
      <c r="A17" s="25"/>
      <c r="B17" s="192"/>
      <c r="C17" s="158"/>
      <c r="D17" s="150"/>
      <c r="E17" s="151"/>
      <c r="F17" s="124"/>
      <c r="G17" s="125"/>
      <c r="H17" s="126"/>
      <c r="I17" s="145"/>
      <c r="J17" s="146"/>
      <c r="K17" s="147"/>
      <c r="L17" s="176"/>
      <c r="M17" s="177"/>
      <c r="N17" s="160"/>
      <c r="O17" s="162"/>
      <c r="P17" s="162"/>
      <c r="Q17" s="162"/>
      <c r="R17" s="165"/>
      <c r="S17" s="166"/>
      <c r="T17" s="26"/>
      <c r="U17" s="24" t="s">
        <v>102</v>
      </c>
      <c r="W17" s="45"/>
      <c r="X17" s="45"/>
      <c r="Y17" s="45"/>
      <c r="AA17" s="45"/>
      <c r="AB17" s="45"/>
      <c r="AC17" s="45"/>
      <c r="AH17" s="24" t="s">
        <v>145</v>
      </c>
    </row>
    <row r="18" spans="1:34" ht="13.5" customHeight="1" x14ac:dyDescent="0.55000000000000004">
      <c r="A18" s="25"/>
      <c r="B18" s="86"/>
      <c r="C18" s="30"/>
      <c r="D18" s="30"/>
      <c r="E18" s="30"/>
      <c r="F18" s="47"/>
      <c r="G18" s="30"/>
      <c r="H18" s="30"/>
      <c r="I18" s="48"/>
      <c r="J18" s="48"/>
      <c r="K18" s="48"/>
      <c r="L18" s="30"/>
      <c r="M18" s="30"/>
      <c r="N18" s="48"/>
      <c r="O18" s="30"/>
      <c r="P18" s="30"/>
      <c r="Q18" s="30"/>
      <c r="R18" s="30"/>
      <c r="S18" s="30"/>
      <c r="T18" s="26"/>
      <c r="W18" s="51"/>
      <c r="X18" s="51"/>
      <c r="Y18" s="51"/>
      <c r="AA18" s="51"/>
      <c r="AB18" s="51"/>
      <c r="AC18" s="51"/>
    </row>
    <row r="19" spans="1:34" s="42" customFormat="1" ht="42.75" customHeight="1" x14ac:dyDescent="0.55000000000000004">
      <c r="A19" s="40"/>
      <c r="B19" s="110" t="s">
        <v>6</v>
      </c>
      <c r="C19" s="118" t="s">
        <v>34</v>
      </c>
      <c r="D19" s="119"/>
      <c r="E19" s="120"/>
      <c r="F19" s="118" t="s">
        <v>153</v>
      </c>
      <c r="G19" s="119"/>
      <c r="H19" s="120"/>
      <c r="I19" s="130"/>
      <c r="J19" s="131"/>
      <c r="K19" s="132"/>
      <c r="L19" s="189" t="s">
        <v>146</v>
      </c>
      <c r="M19" s="189"/>
      <c r="N19" s="111" t="s">
        <v>147</v>
      </c>
      <c r="O19" s="110" t="s">
        <v>148</v>
      </c>
      <c r="P19" s="110" t="s">
        <v>53</v>
      </c>
      <c r="Q19" s="110" t="s">
        <v>52</v>
      </c>
      <c r="R19" s="167" t="s">
        <v>149</v>
      </c>
      <c r="S19" s="167"/>
      <c r="T19" s="41"/>
      <c r="W19" s="24"/>
      <c r="X19" s="46" t="s">
        <v>17</v>
      </c>
      <c r="Y19" s="46"/>
      <c r="AA19" s="24"/>
      <c r="AB19" s="46" t="s">
        <v>17</v>
      </c>
      <c r="AC19" s="46"/>
    </row>
    <row r="20" spans="1:34" ht="15" customHeight="1" x14ac:dyDescent="0.55000000000000004">
      <c r="A20" s="25"/>
      <c r="B20" s="192" t="s">
        <v>14</v>
      </c>
      <c r="C20" s="157" t="s">
        <v>40</v>
      </c>
      <c r="D20" s="148"/>
      <c r="E20" s="149"/>
      <c r="F20" s="121" t="b">
        <f>IF(D20="X",'PN''S'!C13)</f>
        <v>0</v>
      </c>
      <c r="G20" s="122"/>
      <c r="H20" s="123"/>
      <c r="I20" s="133"/>
      <c r="J20" s="134"/>
      <c r="K20" s="135"/>
      <c r="L20" s="190"/>
      <c r="M20" s="191"/>
      <c r="N20" s="159" t="b">
        <f>IF(L20="Y",'PN''S'!C35)</f>
        <v>0</v>
      </c>
      <c r="O20" s="168"/>
      <c r="P20" s="168"/>
      <c r="Q20" s="168"/>
      <c r="R20" s="169" t="str">
        <f>AB22</f>
        <v>NOT POSSIBLE</v>
      </c>
      <c r="S20" s="170"/>
      <c r="T20" s="26"/>
      <c r="X20" s="50" t="s">
        <v>14</v>
      </c>
      <c r="AB20" s="50" t="s">
        <v>14</v>
      </c>
    </row>
    <row r="21" spans="1:34" ht="15" customHeight="1" thickBot="1" x14ac:dyDescent="0.6">
      <c r="A21" s="25"/>
      <c r="B21" s="192"/>
      <c r="C21" s="158"/>
      <c r="D21" s="150"/>
      <c r="E21" s="151"/>
      <c r="F21" s="124"/>
      <c r="G21" s="125"/>
      <c r="H21" s="126"/>
      <c r="I21" s="133"/>
      <c r="J21" s="134"/>
      <c r="K21" s="135"/>
      <c r="L21" s="176"/>
      <c r="M21" s="177"/>
      <c r="N21" s="160"/>
      <c r="O21" s="162"/>
      <c r="P21" s="162"/>
      <c r="Q21" s="162"/>
      <c r="R21" s="165"/>
      <c r="S21" s="166"/>
      <c r="T21" s="26"/>
      <c r="W21" s="24" t="s">
        <v>18</v>
      </c>
      <c r="X21" s="52" t="str">
        <f>IF(X14="NOT POSSIBLE","NOT POSSIBLE",SQRT(X10/(29.8*0.615*SQRT(X16))))</f>
        <v>NOT POSSIBLE</v>
      </c>
      <c r="AA21" s="24" t="s">
        <v>18</v>
      </c>
      <c r="AB21" s="52" t="str">
        <f>IF(AB14="NOT POSSIBLE","NOT POSSIBLE",SQRT(AB10/(29.8*0.615*SQRT(AB16))))</f>
        <v>NOT POSSIBLE</v>
      </c>
    </row>
    <row r="22" spans="1:34" ht="15" customHeight="1" x14ac:dyDescent="0.55000000000000004">
      <c r="A22" s="25"/>
      <c r="B22" s="192"/>
      <c r="C22" s="157" t="s">
        <v>40</v>
      </c>
      <c r="D22" s="152"/>
      <c r="E22" s="153"/>
      <c r="F22" s="127" t="b">
        <f>IF(D22="X",'PN''S'!C13)</f>
        <v>0</v>
      </c>
      <c r="G22" s="128"/>
      <c r="H22" s="129"/>
      <c r="I22" s="133"/>
      <c r="J22" s="134"/>
      <c r="K22" s="135"/>
      <c r="L22" s="174"/>
      <c r="M22" s="175"/>
      <c r="N22" s="178" t="b">
        <f>IF(L22="Y",'PN''S'!C35)</f>
        <v>0</v>
      </c>
      <c r="O22" s="161"/>
      <c r="P22" s="161"/>
      <c r="Q22" s="161"/>
      <c r="R22" s="163" t="str">
        <f>AB40</f>
        <v>NOT POSSIBLE</v>
      </c>
      <c r="S22" s="164"/>
      <c r="T22" s="26"/>
      <c r="W22" s="24" t="s">
        <v>19</v>
      </c>
      <c r="X22" s="115" t="str">
        <f>IF(X14="NOT POSSIBLE","NOT POSSIBLE",IF(AND(X14="Possible",0.906&lt;=X21,X21&lt;=1.531),X21,"CHG PRESS OR GPM"))</f>
        <v>NOT POSSIBLE</v>
      </c>
      <c r="AA22" s="24" t="s">
        <v>19</v>
      </c>
      <c r="AB22" s="215" t="str">
        <f>IF(AB14="NOT POSSIBLE","NOT POSSIBLE",IF(AND(AB14="Possible",0.906&lt;=AB21,AB21&lt;=1.531),AB21,"CHG PRESS OR GPM"))</f>
        <v>NOT POSSIBLE</v>
      </c>
    </row>
    <row r="23" spans="1:34" ht="15" customHeight="1" thickBot="1" x14ac:dyDescent="0.6">
      <c r="A23" s="25"/>
      <c r="B23" s="192"/>
      <c r="C23" s="158"/>
      <c r="D23" s="150"/>
      <c r="E23" s="151"/>
      <c r="F23" s="124"/>
      <c r="G23" s="125"/>
      <c r="H23" s="126"/>
      <c r="I23" s="136"/>
      <c r="J23" s="137"/>
      <c r="K23" s="138"/>
      <c r="L23" s="176"/>
      <c r="M23" s="177"/>
      <c r="N23" s="160"/>
      <c r="O23" s="162"/>
      <c r="P23" s="162"/>
      <c r="Q23" s="162"/>
      <c r="R23" s="165"/>
      <c r="S23" s="166"/>
      <c r="T23" s="26"/>
      <c r="W23" s="51"/>
      <c r="X23" s="115"/>
      <c r="AA23" s="51"/>
      <c r="AB23" s="216"/>
    </row>
    <row r="24" spans="1:34" ht="15" customHeight="1" x14ac:dyDescent="0.55000000000000004">
      <c r="A24" s="25"/>
      <c r="B24" s="192"/>
      <c r="C24" s="30"/>
      <c r="D24" s="53"/>
      <c r="E24" s="53"/>
      <c r="F24" s="47"/>
      <c r="G24" s="30"/>
      <c r="H24" s="30"/>
      <c r="I24" s="109"/>
      <c r="J24" s="108"/>
      <c r="K24" s="108"/>
      <c r="L24" s="30"/>
      <c r="M24" s="30"/>
      <c r="N24" s="48"/>
      <c r="O24" s="30"/>
      <c r="P24" s="30"/>
      <c r="Q24" s="30"/>
      <c r="R24" s="54"/>
      <c r="S24" s="54"/>
      <c r="T24" s="26"/>
      <c r="W24" s="51"/>
      <c r="X24" s="115"/>
      <c r="AA24" s="51"/>
      <c r="AB24" s="217"/>
    </row>
    <row r="25" spans="1:34" ht="15" customHeight="1" x14ac:dyDescent="0.55000000000000004">
      <c r="A25" s="25"/>
      <c r="B25" s="192"/>
      <c r="C25" s="157" t="s">
        <v>41</v>
      </c>
      <c r="D25" s="148"/>
      <c r="E25" s="149"/>
      <c r="F25" s="121" t="b">
        <f>IF(D25="X",'PN''S'!C18)</f>
        <v>0</v>
      </c>
      <c r="G25" s="122"/>
      <c r="H25" s="123"/>
      <c r="I25" s="198"/>
      <c r="J25" s="199"/>
      <c r="K25" s="200"/>
      <c r="L25" s="194"/>
      <c r="M25" s="195"/>
      <c r="N25" s="159" t="b">
        <f>IF(L25="Y",'PN''S'!C40)</f>
        <v>0</v>
      </c>
      <c r="O25" s="168"/>
      <c r="P25" s="168"/>
      <c r="Q25" s="168"/>
      <c r="R25" s="171" t="str">
        <f>AB59</f>
        <v>NOT POSSIBLE</v>
      </c>
      <c r="S25" s="172"/>
      <c r="T25" s="26"/>
    </row>
    <row r="26" spans="1:34" ht="15" customHeight="1" thickBot="1" x14ac:dyDescent="0.75">
      <c r="A26" s="25"/>
      <c r="B26" s="192"/>
      <c r="C26" s="158"/>
      <c r="D26" s="150"/>
      <c r="E26" s="151"/>
      <c r="F26" s="124"/>
      <c r="G26" s="125"/>
      <c r="H26" s="126"/>
      <c r="I26" s="201"/>
      <c r="J26" s="202"/>
      <c r="K26" s="203"/>
      <c r="L26" s="196"/>
      <c r="M26" s="197"/>
      <c r="N26" s="160"/>
      <c r="O26" s="162"/>
      <c r="P26" s="162"/>
      <c r="Q26" s="162"/>
      <c r="R26" s="165"/>
      <c r="S26" s="166"/>
      <c r="T26" s="26"/>
      <c r="W26" s="87" t="s">
        <v>54</v>
      </c>
      <c r="AA26" s="87" t="s">
        <v>56</v>
      </c>
    </row>
    <row r="27" spans="1:34" ht="15" customHeight="1" x14ac:dyDescent="0.55000000000000004">
      <c r="A27" s="25"/>
      <c r="B27" s="192"/>
      <c r="C27" s="154" t="s">
        <v>41</v>
      </c>
      <c r="D27" s="152"/>
      <c r="E27" s="153"/>
      <c r="F27" s="127" t="b">
        <f>IF(D27="X",'PN''S'!C18)</f>
        <v>0</v>
      </c>
      <c r="G27" s="128"/>
      <c r="H27" s="129"/>
      <c r="I27" s="201"/>
      <c r="J27" s="202"/>
      <c r="K27" s="203"/>
      <c r="L27" s="213"/>
      <c r="M27" s="214"/>
      <c r="N27" s="178" t="b">
        <f>IF(L27="Y",'PN''S'!C40)</f>
        <v>0</v>
      </c>
      <c r="O27" s="161"/>
      <c r="P27" s="161"/>
      <c r="Q27" s="161"/>
      <c r="R27" s="163" t="str">
        <f>AB77</f>
        <v>NOT POSSIBLE</v>
      </c>
      <c r="S27" s="164"/>
      <c r="T27" s="26"/>
      <c r="W27" s="44" t="s">
        <v>9</v>
      </c>
      <c r="X27" s="44"/>
      <c r="Y27" s="44"/>
      <c r="AA27" s="44" t="s">
        <v>9</v>
      </c>
      <c r="AB27" s="44"/>
    </row>
    <row r="28" spans="1:34" ht="15" customHeight="1" thickBot="1" x14ac:dyDescent="0.6">
      <c r="A28" s="25"/>
      <c r="B28" s="192"/>
      <c r="C28" s="155"/>
      <c r="D28" s="150"/>
      <c r="E28" s="151"/>
      <c r="F28" s="124"/>
      <c r="G28" s="125"/>
      <c r="H28" s="126"/>
      <c r="I28" s="204"/>
      <c r="J28" s="205"/>
      <c r="K28" s="206"/>
      <c r="L28" s="196"/>
      <c r="M28" s="197"/>
      <c r="N28" s="160"/>
      <c r="O28" s="162"/>
      <c r="P28" s="162"/>
      <c r="Q28" s="162"/>
      <c r="R28" s="165"/>
      <c r="S28" s="166"/>
      <c r="T28" s="26"/>
      <c r="W28" s="24" t="s">
        <v>51</v>
      </c>
      <c r="X28" s="14">
        <f>'3" Foam Maker '!P11</f>
        <v>0</v>
      </c>
      <c r="Y28" s="24" t="s">
        <v>7</v>
      </c>
      <c r="AA28" s="24" t="s">
        <v>51</v>
      </c>
      <c r="AB28" s="14">
        <f>'3" Foam Maker '!P22</f>
        <v>0</v>
      </c>
    </row>
    <row r="29" spans="1:34" ht="13.5" customHeight="1" x14ac:dyDescent="0.55000000000000004">
      <c r="A29" s="25"/>
      <c r="B29" s="30"/>
      <c r="C29" s="30"/>
      <c r="D29" s="30"/>
      <c r="E29" s="30"/>
      <c r="F29" s="47"/>
      <c r="G29" s="30"/>
      <c r="H29" s="30"/>
      <c r="I29" s="48"/>
      <c r="J29" s="48"/>
      <c r="K29" s="48"/>
      <c r="L29" s="30"/>
      <c r="M29" s="30"/>
      <c r="N29" s="48"/>
      <c r="O29" s="30"/>
      <c r="P29" s="30"/>
      <c r="Q29" s="30"/>
      <c r="R29" s="30"/>
      <c r="S29" s="30"/>
      <c r="T29" s="26"/>
      <c r="W29" s="45"/>
      <c r="X29" s="46" t="s">
        <v>11</v>
      </c>
      <c r="Y29" s="45"/>
      <c r="AA29" s="45"/>
      <c r="AB29" s="46" t="s">
        <v>11</v>
      </c>
    </row>
    <row r="30" spans="1:34" ht="17.25" customHeight="1" x14ac:dyDescent="0.65">
      <c r="A30" s="25"/>
      <c r="B30" s="30"/>
      <c r="C30" s="207" t="s">
        <v>5</v>
      </c>
      <c r="D30" s="207"/>
      <c r="E30" s="64"/>
      <c r="F30" s="173" t="s">
        <v>156</v>
      </c>
      <c r="G30" s="173"/>
      <c r="H30" s="173"/>
      <c r="I30" s="173"/>
      <c r="J30" s="173"/>
      <c r="K30" s="114"/>
      <c r="L30" s="55"/>
      <c r="M30" s="56"/>
      <c r="N30" s="57"/>
      <c r="O30" s="56"/>
      <c r="P30" s="56"/>
      <c r="Q30" s="56"/>
      <c r="R30" s="56"/>
      <c r="S30" s="58"/>
      <c r="T30" s="26"/>
      <c r="X30" s="45"/>
      <c r="Y30" s="46"/>
      <c r="AB30" s="45"/>
    </row>
    <row r="31" spans="1:34" ht="15.75" customHeight="1" x14ac:dyDescent="0.7">
      <c r="A31" s="25"/>
      <c r="B31" s="30"/>
      <c r="C31" s="59" t="s">
        <v>2</v>
      </c>
      <c r="D31" s="43"/>
      <c r="E31" s="108"/>
      <c r="F31" s="173"/>
      <c r="G31" s="173"/>
      <c r="H31" s="173"/>
      <c r="I31" s="173"/>
      <c r="J31" s="173"/>
      <c r="K31" s="114"/>
      <c r="L31" s="97" t="s">
        <v>37</v>
      </c>
      <c r="M31" s="30"/>
      <c r="N31" s="30"/>
      <c r="O31" s="30"/>
      <c r="P31" s="30"/>
      <c r="Q31" s="30"/>
      <c r="R31" s="30"/>
      <c r="S31" s="60"/>
      <c r="T31" s="26"/>
      <c r="W31" s="24" t="s">
        <v>12</v>
      </c>
      <c r="X31" s="50" t="s">
        <v>14</v>
      </c>
      <c r="AA31" s="24" t="s">
        <v>12</v>
      </c>
      <c r="AB31" s="50" t="s">
        <v>14</v>
      </c>
    </row>
    <row r="32" spans="1:34" ht="15.75" customHeight="1" x14ac:dyDescent="0.65">
      <c r="A32" s="25"/>
      <c r="B32" s="30"/>
      <c r="C32" s="59" t="s">
        <v>3</v>
      </c>
      <c r="D32" s="43"/>
      <c r="E32" s="108"/>
      <c r="F32" s="173"/>
      <c r="G32" s="173"/>
      <c r="H32" s="173"/>
      <c r="I32" s="173"/>
      <c r="J32" s="173"/>
      <c r="K32" s="114"/>
      <c r="L32" s="61"/>
      <c r="M32" s="48"/>
      <c r="N32" s="30"/>
      <c r="O32" s="30"/>
      <c r="P32" s="30"/>
      <c r="Q32" s="30"/>
      <c r="R32" s="30"/>
      <c r="S32" s="60"/>
      <c r="T32" s="26"/>
      <c r="X32" s="50" t="str">
        <f>IF(AND(82&lt;=X28,X28&lt;=480),"POSSIBLE","NOT POSSIBLE")</f>
        <v>NOT POSSIBLE</v>
      </c>
      <c r="AB32" s="50" t="str">
        <f>IF(AND(82&lt;=AB28,AB28&lt;=480),"POSSIBLE","NOT POSSIBLE")</f>
        <v>NOT POSSIBLE</v>
      </c>
    </row>
    <row r="33" spans="1:28" ht="15.75" customHeight="1" x14ac:dyDescent="0.65">
      <c r="A33" s="25"/>
      <c r="B33" s="30"/>
      <c r="C33" s="59" t="s">
        <v>4</v>
      </c>
      <c r="D33" s="43"/>
      <c r="E33" s="108"/>
      <c r="F33" s="173"/>
      <c r="G33" s="173"/>
      <c r="H33" s="173"/>
      <c r="I33" s="173"/>
      <c r="J33" s="173"/>
      <c r="K33" s="114"/>
      <c r="L33" s="62" t="s">
        <v>154</v>
      </c>
      <c r="M33" s="30"/>
      <c r="N33" s="63"/>
      <c r="O33" s="63"/>
      <c r="P33" s="63"/>
      <c r="Q33" s="30"/>
      <c r="R33" s="64" t="s">
        <v>45</v>
      </c>
      <c r="S33" s="65" t="s">
        <v>42</v>
      </c>
      <c r="T33" s="26"/>
      <c r="W33" s="45"/>
      <c r="X33" s="45"/>
      <c r="Y33" s="45"/>
      <c r="AA33" s="45"/>
      <c r="AB33" s="45"/>
    </row>
    <row r="34" spans="1:28" ht="17.5" customHeight="1" x14ac:dyDescent="0.65">
      <c r="A34" s="25"/>
      <c r="B34" s="30"/>
      <c r="C34" s="30"/>
      <c r="D34" s="30"/>
      <c r="E34" s="30"/>
      <c r="F34" s="173"/>
      <c r="G34" s="173"/>
      <c r="H34" s="173"/>
      <c r="I34" s="173"/>
      <c r="J34" s="173"/>
      <c r="K34" s="114"/>
      <c r="L34" s="210" t="s">
        <v>36</v>
      </c>
      <c r="M34" s="211"/>
      <c r="N34" s="211"/>
      <c r="O34" s="212"/>
      <c r="P34" s="212"/>
      <c r="Q34" s="113" t="s">
        <v>38</v>
      </c>
      <c r="R34" s="66"/>
      <c r="S34" s="67"/>
      <c r="T34" s="26"/>
      <c r="W34" s="24" t="s">
        <v>16</v>
      </c>
      <c r="X34" s="15">
        <f>'3" Foam Maker '!Q11</f>
        <v>0</v>
      </c>
      <c r="Y34" s="24" t="s">
        <v>8</v>
      </c>
      <c r="AA34" s="24" t="s">
        <v>16</v>
      </c>
      <c r="AB34" s="15">
        <f>'3" Foam Maker '!Q22</f>
        <v>0</v>
      </c>
    </row>
    <row r="35" spans="1:28" ht="16.8" x14ac:dyDescent="0.65">
      <c r="A35" s="25"/>
      <c r="B35" s="30"/>
      <c r="C35" s="30"/>
      <c r="D35" s="30"/>
      <c r="E35" s="30"/>
      <c r="F35" s="47"/>
      <c r="G35" s="30"/>
      <c r="H35" s="30"/>
      <c r="I35" s="48"/>
      <c r="J35" s="30"/>
      <c r="K35" s="30"/>
      <c r="L35" s="210" t="s">
        <v>36</v>
      </c>
      <c r="M35" s="211"/>
      <c r="N35" s="211"/>
      <c r="O35" s="212"/>
      <c r="P35" s="212"/>
      <c r="Q35" s="113" t="s">
        <v>39</v>
      </c>
      <c r="R35" s="66"/>
      <c r="S35" s="67"/>
      <c r="T35" s="26"/>
      <c r="W35" s="45"/>
      <c r="X35" s="45"/>
      <c r="Y35" s="45"/>
      <c r="AA35" s="45"/>
      <c r="AB35" s="45"/>
    </row>
    <row r="36" spans="1:28" ht="17.25" customHeight="1" x14ac:dyDescent="0.6">
      <c r="A36" s="25"/>
      <c r="B36" s="30"/>
      <c r="C36" s="113" t="s">
        <v>59</v>
      </c>
      <c r="D36" s="116"/>
      <c r="E36" s="116"/>
      <c r="F36" s="116"/>
      <c r="G36" s="116"/>
      <c r="H36" s="116"/>
      <c r="I36" s="116"/>
      <c r="J36" s="116"/>
      <c r="K36" s="48"/>
      <c r="L36" s="61"/>
      <c r="M36" s="48"/>
      <c r="N36" s="48"/>
      <c r="O36" s="30"/>
      <c r="P36" s="30"/>
      <c r="Q36" s="113" t="s">
        <v>58</v>
      </c>
      <c r="R36" s="179" t="s">
        <v>92</v>
      </c>
      <c r="S36" s="180"/>
      <c r="T36" s="26"/>
      <c r="W36" s="51"/>
      <c r="X36" s="51"/>
      <c r="Y36" s="51"/>
      <c r="AA36" s="51"/>
      <c r="AB36" s="51"/>
    </row>
    <row r="37" spans="1:28" ht="17.25" customHeight="1" x14ac:dyDescent="0.6">
      <c r="A37" s="25"/>
      <c r="B37" s="30"/>
      <c r="C37" s="30"/>
      <c r="D37" s="30"/>
      <c r="E37" s="30"/>
      <c r="F37" s="47"/>
      <c r="G37" s="30"/>
      <c r="H37" s="30"/>
      <c r="I37" s="48"/>
      <c r="J37" s="48"/>
      <c r="K37" s="48"/>
      <c r="L37" s="61"/>
      <c r="M37" s="48"/>
      <c r="N37" s="48"/>
      <c r="O37" s="30"/>
      <c r="P37" s="30"/>
      <c r="Q37" s="113"/>
      <c r="R37" s="48"/>
      <c r="S37" s="98"/>
      <c r="T37" s="26"/>
      <c r="X37" s="46" t="s">
        <v>17</v>
      </c>
      <c r="Y37" s="46"/>
      <c r="AB37" s="46" t="s">
        <v>17</v>
      </c>
    </row>
    <row r="38" spans="1:28" ht="17.25" customHeight="1" x14ac:dyDescent="0.7">
      <c r="A38" s="25"/>
      <c r="B38" s="30"/>
      <c r="C38" s="112" t="s">
        <v>43</v>
      </c>
      <c r="D38" s="208"/>
      <c r="E38" s="208"/>
      <c r="F38" s="208"/>
      <c r="G38" s="208"/>
      <c r="H38" s="208"/>
      <c r="I38" s="208"/>
      <c r="J38" s="208"/>
      <c r="K38" s="48"/>
      <c r="L38" s="62" t="s">
        <v>155</v>
      </c>
      <c r="M38" s="30"/>
      <c r="N38" s="63"/>
      <c r="O38" s="63"/>
      <c r="P38" s="63"/>
      <c r="Q38" s="68"/>
      <c r="R38" s="64" t="s">
        <v>45</v>
      </c>
      <c r="S38" s="65" t="s">
        <v>42</v>
      </c>
      <c r="T38" s="26"/>
      <c r="X38" s="50" t="s">
        <v>14</v>
      </c>
      <c r="AB38" s="50" t="s">
        <v>14</v>
      </c>
    </row>
    <row r="39" spans="1:28" ht="16.8" x14ac:dyDescent="0.65">
      <c r="A39" s="25"/>
      <c r="B39" s="30"/>
      <c r="C39" s="30"/>
      <c r="D39" s="117" t="s">
        <v>93</v>
      </c>
      <c r="E39" s="117"/>
      <c r="F39" s="117"/>
      <c r="G39" s="117"/>
      <c r="H39" s="117"/>
      <c r="I39" s="117"/>
      <c r="J39" s="117"/>
      <c r="K39" s="48"/>
      <c r="L39" s="210" t="s">
        <v>36</v>
      </c>
      <c r="M39" s="211"/>
      <c r="N39" s="211"/>
      <c r="O39" s="212"/>
      <c r="P39" s="212"/>
      <c r="Q39" s="113" t="s">
        <v>38</v>
      </c>
      <c r="R39" s="66"/>
      <c r="S39" s="67"/>
      <c r="T39" s="26"/>
      <c r="W39" s="24" t="s">
        <v>18</v>
      </c>
      <c r="X39" s="52" t="str">
        <f>IF(X32="NOT POSSIBLE","NOT POSSIBLE",SQRT(X28/(29.8*0.615*SQRT(X34))))</f>
        <v>NOT POSSIBLE</v>
      </c>
      <c r="AA39" s="24" t="s">
        <v>18</v>
      </c>
      <c r="AB39" s="52" t="str">
        <f>IF(AB32="NOT POSSIBLE","NOT POSSIBLE",SQRT(AB28/(29.8*0.615*SQRT(AB34))))</f>
        <v>NOT POSSIBLE</v>
      </c>
    </row>
    <row r="40" spans="1:28" ht="15" customHeight="1" x14ac:dyDescent="0.7">
      <c r="A40" s="25"/>
      <c r="B40" s="156" t="s">
        <v>44</v>
      </c>
      <c r="C40" s="156"/>
      <c r="D40" s="209"/>
      <c r="E40" s="209"/>
      <c r="F40" s="209"/>
      <c r="G40" s="209"/>
      <c r="H40" s="209"/>
      <c r="I40" s="209"/>
      <c r="J40" s="209"/>
      <c r="K40" s="48"/>
      <c r="L40" s="210" t="s">
        <v>36</v>
      </c>
      <c r="M40" s="211"/>
      <c r="N40" s="211"/>
      <c r="O40" s="212"/>
      <c r="P40" s="212"/>
      <c r="Q40" s="113" t="s">
        <v>39</v>
      </c>
      <c r="R40" s="66"/>
      <c r="S40" s="67"/>
      <c r="T40" s="26"/>
      <c r="W40" s="24" t="s">
        <v>19</v>
      </c>
      <c r="X40" s="215" t="str">
        <f>IF(X32="NOT POSSIBLE","NOT POSSIBLE",IF(AND(X32="Possible",0.906&lt;=X39,X39&lt;=1.531),X39,"CHG PRESS OR GPM"))</f>
        <v>NOT POSSIBLE</v>
      </c>
      <c r="AA40" s="24" t="s">
        <v>19</v>
      </c>
      <c r="AB40" s="215" t="str">
        <f>IF(AB32="NOT POSSIBLE","NOT POSSIBLE",IF(AND(AB32="Possible",0.906&lt;=AB39,AB39&lt;=1.531),AB39,"CHG PRESS OR GPM"))</f>
        <v>NOT POSSIBLE</v>
      </c>
    </row>
    <row r="41" spans="1:28" ht="15" customHeight="1" x14ac:dyDescent="0.55000000000000004">
      <c r="A41" s="25"/>
      <c r="B41" s="30"/>
      <c r="C41" s="30"/>
      <c r="D41" s="30"/>
      <c r="E41" s="30"/>
      <c r="F41" s="47"/>
      <c r="G41" s="30"/>
      <c r="H41" s="30"/>
      <c r="I41" s="48"/>
      <c r="J41" s="48"/>
      <c r="K41" s="48"/>
      <c r="L41" s="86"/>
      <c r="M41" s="30"/>
      <c r="N41" s="48"/>
      <c r="O41" s="30"/>
      <c r="P41" s="30"/>
      <c r="Q41" s="113" t="s">
        <v>58</v>
      </c>
      <c r="R41" s="179" t="s">
        <v>92</v>
      </c>
      <c r="S41" s="180"/>
      <c r="T41" s="26"/>
      <c r="W41" s="51"/>
      <c r="X41" s="216"/>
      <c r="AA41" s="51"/>
      <c r="AB41" s="216"/>
    </row>
    <row r="42" spans="1:28" ht="15" customHeight="1" x14ac:dyDescent="0.55000000000000004">
      <c r="A42" s="25"/>
      <c r="B42" s="30"/>
      <c r="C42" s="113" t="s">
        <v>103</v>
      </c>
      <c r="D42" s="116"/>
      <c r="E42" s="116"/>
      <c r="F42" s="116"/>
      <c r="G42" s="116"/>
      <c r="H42" s="116"/>
      <c r="I42" s="116"/>
      <c r="J42" s="116"/>
      <c r="K42" s="48"/>
      <c r="L42" s="69"/>
      <c r="M42" s="66"/>
      <c r="N42" s="70"/>
      <c r="O42" s="66"/>
      <c r="P42" s="66"/>
      <c r="Q42" s="66"/>
      <c r="R42" s="66"/>
      <c r="S42" s="67"/>
      <c r="T42" s="26"/>
      <c r="W42" s="51"/>
      <c r="X42" s="217"/>
      <c r="AA42" s="51"/>
      <c r="AB42" s="217"/>
    </row>
    <row r="43" spans="1:28" ht="14.7" thickBot="1" x14ac:dyDescent="0.6">
      <c r="A43" s="71"/>
      <c r="B43" s="72"/>
      <c r="C43" s="72"/>
      <c r="D43" s="72"/>
      <c r="E43" s="72"/>
      <c r="F43" s="73"/>
      <c r="G43" s="72"/>
      <c r="H43" s="72"/>
      <c r="I43" s="74"/>
      <c r="J43" s="74"/>
      <c r="K43" s="74"/>
      <c r="L43" s="72"/>
      <c r="M43" s="72"/>
      <c r="N43" s="72"/>
      <c r="O43" s="100"/>
      <c r="P43" s="101"/>
      <c r="Q43" s="102"/>
      <c r="R43" s="102"/>
      <c r="S43" s="103"/>
      <c r="T43" s="104"/>
    </row>
    <row r="45" spans="1:28" ht="18.3" x14ac:dyDescent="0.7">
      <c r="W45" s="87" t="s">
        <v>55</v>
      </c>
      <c r="AA45" s="87" t="s">
        <v>57</v>
      </c>
    </row>
    <row r="46" spans="1:28" x14ac:dyDescent="0.55000000000000004">
      <c r="W46" s="44" t="s">
        <v>9</v>
      </c>
      <c r="AA46" s="44" t="s">
        <v>9</v>
      </c>
    </row>
    <row r="47" spans="1:28" x14ac:dyDescent="0.55000000000000004">
      <c r="W47" s="24" t="s">
        <v>51</v>
      </c>
      <c r="X47" s="14">
        <f>'3" Foam Maker '!P14</f>
        <v>0</v>
      </c>
      <c r="Y47" s="24" t="s">
        <v>7</v>
      </c>
      <c r="AA47" s="24" t="s">
        <v>51</v>
      </c>
      <c r="AB47" s="14">
        <f>'3" Foam Maker '!P25</f>
        <v>0</v>
      </c>
    </row>
    <row r="48" spans="1:28" x14ac:dyDescent="0.55000000000000004">
      <c r="W48" s="45"/>
      <c r="X48" s="46" t="s">
        <v>11</v>
      </c>
      <c r="Y48" s="45"/>
      <c r="AA48" s="45"/>
      <c r="AB48" s="46" t="s">
        <v>11</v>
      </c>
    </row>
    <row r="49" spans="23:28" x14ac:dyDescent="0.55000000000000004">
      <c r="X49" s="45"/>
      <c r="Y49" s="46"/>
      <c r="AB49" s="45"/>
    </row>
    <row r="50" spans="23:28" x14ac:dyDescent="0.55000000000000004">
      <c r="W50" s="24" t="s">
        <v>12</v>
      </c>
      <c r="X50" s="50" t="s">
        <v>14</v>
      </c>
      <c r="AA50" s="24" t="s">
        <v>12</v>
      </c>
      <c r="AB50" s="50" t="s">
        <v>14</v>
      </c>
    </row>
    <row r="51" spans="23:28" x14ac:dyDescent="0.55000000000000004">
      <c r="X51" s="50" t="str">
        <f>IF(AND(82&lt;=X47,X47&lt;=480),"POSSIBLE","NOT POSSIBLE")</f>
        <v>NOT POSSIBLE</v>
      </c>
      <c r="AB51" s="50" t="str">
        <f>IF(AND(82&lt;=AB47,AB47&lt;=480),"POSSIBLE","NOT POSSIBLE")</f>
        <v>NOT POSSIBLE</v>
      </c>
    </row>
    <row r="52" spans="23:28" x14ac:dyDescent="0.55000000000000004">
      <c r="W52" s="45"/>
      <c r="X52" s="45"/>
      <c r="Y52" s="45"/>
      <c r="AA52" s="45"/>
      <c r="AB52" s="45"/>
    </row>
    <row r="53" spans="23:28" x14ac:dyDescent="0.55000000000000004">
      <c r="W53" s="24" t="s">
        <v>16</v>
      </c>
      <c r="X53" s="14">
        <f>'3" Foam Maker '!Q14</f>
        <v>0</v>
      </c>
      <c r="Y53" s="24" t="s">
        <v>8</v>
      </c>
      <c r="AA53" s="24" t="s">
        <v>16</v>
      </c>
      <c r="AB53" s="14">
        <f>'3" Foam Maker '!Q25</f>
        <v>0</v>
      </c>
    </row>
    <row r="54" spans="23:28" x14ac:dyDescent="0.55000000000000004">
      <c r="W54" s="45"/>
      <c r="X54" s="45"/>
      <c r="Y54" s="45"/>
      <c r="AA54" s="45"/>
      <c r="AB54" s="45"/>
    </row>
    <row r="55" spans="23:28" x14ac:dyDescent="0.55000000000000004">
      <c r="W55" s="51"/>
      <c r="X55" s="51"/>
      <c r="Y55" s="51"/>
      <c r="AA55" s="51"/>
      <c r="AB55" s="51"/>
    </row>
    <row r="56" spans="23:28" x14ac:dyDescent="0.55000000000000004">
      <c r="X56" s="46" t="s">
        <v>17</v>
      </c>
      <c r="Y56" s="46"/>
      <c r="AB56" s="46" t="s">
        <v>17</v>
      </c>
    </row>
    <row r="57" spans="23:28" x14ac:dyDescent="0.55000000000000004">
      <c r="X57" s="50" t="s">
        <v>14</v>
      </c>
      <c r="AB57" s="50" t="s">
        <v>14</v>
      </c>
    </row>
    <row r="58" spans="23:28" x14ac:dyDescent="0.55000000000000004">
      <c r="W58" s="24" t="s">
        <v>18</v>
      </c>
      <c r="X58" s="52" t="str">
        <f>IF(X51="NOT POSSIBLE","NOT POSSIBLE",SQRT(X47/(29.8*0.615*SQRT(X53))))</f>
        <v>NOT POSSIBLE</v>
      </c>
      <c r="AA58" s="24" t="s">
        <v>18</v>
      </c>
      <c r="AB58" s="52" t="str">
        <f>IF(AB51="NOT POSSIBLE","NOT POSSIBLE",SQRT(AB47/(29.8*0.615*SQRT(AB53))))</f>
        <v>NOT POSSIBLE</v>
      </c>
    </row>
    <row r="59" spans="23:28" x14ac:dyDescent="0.55000000000000004">
      <c r="W59" s="24" t="s">
        <v>19</v>
      </c>
      <c r="X59" s="115" t="str">
        <f>IF(X51="NOT POSSIBLE","NOT POSSIBLE",IF(AND(X51="Possible",0.906&lt;=X58,X58&lt;=1.531),X58,"CHG PRESS OR GPM"))</f>
        <v>NOT POSSIBLE</v>
      </c>
      <c r="AA59" s="24" t="s">
        <v>19</v>
      </c>
      <c r="AB59" s="115" t="str">
        <f>IF(AB51="NOT POSSIBLE","NOT POSSIBLE",IF(AND(AB51="Possible",0.906&lt;=AB58,AB58&lt;=1.531),AB58,"CHG PRESS OR GPM"))</f>
        <v>NOT POSSIBLE</v>
      </c>
    </row>
    <row r="60" spans="23:28" x14ac:dyDescent="0.55000000000000004">
      <c r="W60" s="51"/>
      <c r="X60" s="115"/>
      <c r="AA60" s="51"/>
      <c r="AB60" s="115"/>
    </row>
    <row r="61" spans="23:28" x14ac:dyDescent="0.55000000000000004">
      <c r="W61" s="51"/>
      <c r="X61" s="115"/>
      <c r="AA61" s="51"/>
      <c r="AB61" s="115"/>
    </row>
    <row r="63" spans="23:28" ht="18.3" x14ac:dyDescent="0.7">
      <c r="W63" s="87" t="s">
        <v>55</v>
      </c>
      <c r="AA63" s="87" t="s">
        <v>57</v>
      </c>
    </row>
    <row r="64" spans="23:28" x14ac:dyDescent="0.55000000000000004">
      <c r="W64" s="44" t="s">
        <v>9</v>
      </c>
      <c r="X64" s="44"/>
      <c r="Y64" s="44"/>
      <c r="AA64" s="44" t="s">
        <v>9</v>
      </c>
      <c r="AB64" s="44"/>
    </row>
    <row r="65" spans="23:28" x14ac:dyDescent="0.55000000000000004">
      <c r="W65" s="24" t="s">
        <v>51</v>
      </c>
      <c r="X65" s="14">
        <f>'3" Foam Maker '!P16</f>
        <v>0</v>
      </c>
      <c r="Y65" s="24" t="s">
        <v>7</v>
      </c>
      <c r="AA65" s="24" t="s">
        <v>51</v>
      </c>
      <c r="AB65" s="14">
        <f>P27</f>
        <v>0</v>
      </c>
    </row>
    <row r="66" spans="23:28" x14ac:dyDescent="0.55000000000000004">
      <c r="W66" s="45"/>
      <c r="X66" s="46" t="s">
        <v>11</v>
      </c>
      <c r="Y66" s="45"/>
      <c r="AA66" s="45"/>
      <c r="AB66" s="46" t="s">
        <v>11</v>
      </c>
    </row>
    <row r="67" spans="23:28" x14ac:dyDescent="0.55000000000000004">
      <c r="X67" s="45"/>
      <c r="Y67" s="46"/>
      <c r="AB67" s="45"/>
    </row>
    <row r="68" spans="23:28" x14ac:dyDescent="0.55000000000000004">
      <c r="W68" s="24" t="s">
        <v>12</v>
      </c>
      <c r="X68" s="50" t="s">
        <v>14</v>
      </c>
      <c r="AA68" s="24" t="s">
        <v>12</v>
      </c>
      <c r="AB68" s="50" t="s">
        <v>14</v>
      </c>
    </row>
    <row r="69" spans="23:28" x14ac:dyDescent="0.55000000000000004">
      <c r="X69" s="50" t="str">
        <f>IF(AND(82&lt;=X65,X65&lt;=480),"POSSIBLE","NOT POSSIBLE")</f>
        <v>NOT POSSIBLE</v>
      </c>
      <c r="AB69" s="50" t="str">
        <f>IF(AND(82&lt;=AB65,AB65&lt;=480),"POSSIBLE","NOT POSSIBLE")</f>
        <v>NOT POSSIBLE</v>
      </c>
    </row>
    <row r="70" spans="23:28" x14ac:dyDescent="0.55000000000000004">
      <c r="W70" s="45"/>
      <c r="X70" s="45"/>
      <c r="Y70" s="45"/>
      <c r="AA70" s="45"/>
      <c r="AB70" s="45"/>
    </row>
    <row r="71" spans="23:28" x14ac:dyDescent="0.55000000000000004">
      <c r="W71" s="24" t="s">
        <v>16</v>
      </c>
      <c r="X71" s="15">
        <f>'3" Foam Maker '!Q16</f>
        <v>0</v>
      </c>
      <c r="Y71" s="24" t="s">
        <v>8</v>
      </c>
      <c r="AA71" s="24" t="s">
        <v>16</v>
      </c>
      <c r="AB71" s="15">
        <f>Q27</f>
        <v>0</v>
      </c>
    </row>
    <row r="72" spans="23:28" x14ac:dyDescent="0.55000000000000004">
      <c r="W72" s="45"/>
      <c r="X72" s="45"/>
      <c r="Y72" s="45"/>
      <c r="AA72" s="45"/>
      <c r="AB72" s="45"/>
    </row>
    <row r="73" spans="23:28" x14ac:dyDescent="0.55000000000000004">
      <c r="W73" s="51"/>
      <c r="X73" s="51"/>
      <c r="Y73" s="51"/>
      <c r="AA73" s="51"/>
      <c r="AB73" s="51"/>
    </row>
    <row r="74" spans="23:28" x14ac:dyDescent="0.55000000000000004">
      <c r="X74" s="46" t="s">
        <v>17</v>
      </c>
      <c r="Y74" s="46"/>
      <c r="AB74" s="46" t="s">
        <v>17</v>
      </c>
    </row>
    <row r="75" spans="23:28" x14ac:dyDescent="0.55000000000000004">
      <c r="X75" s="50" t="s">
        <v>14</v>
      </c>
      <c r="AB75" s="50" t="s">
        <v>14</v>
      </c>
    </row>
    <row r="76" spans="23:28" x14ac:dyDescent="0.55000000000000004">
      <c r="W76" s="24" t="s">
        <v>18</v>
      </c>
      <c r="X76" s="52" t="str">
        <f>IF(X69="NOT POSSIBLE","NOT POSSIBLE",SQRT(X65/(29.8*0.615*SQRT(X71))))</f>
        <v>NOT POSSIBLE</v>
      </c>
      <c r="AA76" s="24" t="s">
        <v>18</v>
      </c>
      <c r="AB76" s="52" t="str">
        <f>IF(AB69="NOT POSSIBLE","NOT POSSIBLE",SQRT(AB65/(29.8*0.615*SQRT(AB71))))</f>
        <v>NOT POSSIBLE</v>
      </c>
    </row>
    <row r="77" spans="23:28" x14ac:dyDescent="0.55000000000000004">
      <c r="W77" s="24" t="s">
        <v>19</v>
      </c>
      <c r="X77" s="115" t="str">
        <f>IF(X69="NOT POSSIBLE","NOT POSSIBLE",IF(AND(X69="Possible",0.906&lt;=X76,X76&lt;=1.531),X76,"CHG PRESS OR GPM"))</f>
        <v>NOT POSSIBLE</v>
      </c>
      <c r="AA77" s="24" t="s">
        <v>19</v>
      </c>
      <c r="AB77" s="115" t="str">
        <f>IF(AB69="NOT POSSIBLE","NOT POSSIBLE",IF(AND(AB69="Possible",0.906&lt;=AB76,AB76&lt;=1.531),AB76,"CHG PRESS OR GPM"))</f>
        <v>NOT POSSIBLE</v>
      </c>
    </row>
    <row r="78" spans="23:28" x14ac:dyDescent="0.55000000000000004">
      <c r="W78" s="51"/>
      <c r="X78" s="115"/>
      <c r="AA78" s="51"/>
      <c r="AB78" s="115"/>
    </row>
    <row r="79" spans="23:28" x14ac:dyDescent="0.55000000000000004">
      <c r="W79" s="51"/>
      <c r="X79" s="115"/>
      <c r="AA79" s="51"/>
      <c r="AB79" s="115"/>
    </row>
  </sheetData>
  <sheetProtection algorithmName="SHA-512" hashValue="dTS3K6TXd9PxhaOKdWdNUafEdKn87mfqVx3IegHJLHUq6MK8go71INtNUECntYxUkPTU/hn1/O+zfyNoCy/vFw==" saltValue="nNosvF2cE11K0L0nO6R9Dw==" spinCount="100000" sheet="1" selectLockedCells="1"/>
  <mergeCells count="117">
    <mergeCell ref="B2:S2"/>
    <mergeCell ref="B4:M4"/>
    <mergeCell ref="B5:M5"/>
    <mergeCell ref="B6:G6"/>
    <mergeCell ref="I6:P6"/>
    <mergeCell ref="C8:E8"/>
    <mergeCell ref="F8:H8"/>
    <mergeCell ref="I8:K12"/>
    <mergeCell ref="L8:M8"/>
    <mergeCell ref="R8:S8"/>
    <mergeCell ref="O9:O10"/>
    <mergeCell ref="P9:P10"/>
    <mergeCell ref="Q9:Q10"/>
    <mergeCell ref="R9:S10"/>
    <mergeCell ref="C11:C12"/>
    <mergeCell ref="D11:E12"/>
    <mergeCell ref="F11:H12"/>
    <mergeCell ref="L11:M12"/>
    <mergeCell ref="N11:N12"/>
    <mergeCell ref="O11:O12"/>
    <mergeCell ref="C9:C10"/>
    <mergeCell ref="D9:E10"/>
    <mergeCell ref="F9:H10"/>
    <mergeCell ref="L9:M10"/>
    <mergeCell ref="N9:N10"/>
    <mergeCell ref="P11:P12"/>
    <mergeCell ref="Q11:Q12"/>
    <mergeCell ref="R11:S12"/>
    <mergeCell ref="C14:C15"/>
    <mergeCell ref="D14:E15"/>
    <mergeCell ref="F14:H15"/>
    <mergeCell ref="I14:K17"/>
    <mergeCell ref="L14:M15"/>
    <mergeCell ref="N14:N15"/>
    <mergeCell ref="O14:O15"/>
    <mergeCell ref="P14:P15"/>
    <mergeCell ref="Q14:Q15"/>
    <mergeCell ref="R14:S15"/>
    <mergeCell ref="C16:C17"/>
    <mergeCell ref="D16:E17"/>
    <mergeCell ref="F16:H17"/>
    <mergeCell ref="L16:M17"/>
    <mergeCell ref="N16:N17"/>
    <mergeCell ref="O16:O17"/>
    <mergeCell ref="P16:P17"/>
    <mergeCell ref="B20:B28"/>
    <mergeCell ref="C20:C21"/>
    <mergeCell ref="D20:E21"/>
    <mergeCell ref="F20:H21"/>
    <mergeCell ref="L20:M21"/>
    <mergeCell ref="N20:N21"/>
    <mergeCell ref="Q16:Q17"/>
    <mergeCell ref="R16:S17"/>
    <mergeCell ref="C19:E19"/>
    <mergeCell ref="F19:H19"/>
    <mergeCell ref="I19:K23"/>
    <mergeCell ref="L19:M19"/>
    <mergeCell ref="R19:S19"/>
    <mergeCell ref="O20:O21"/>
    <mergeCell ref="P20:P21"/>
    <mergeCell ref="Q20:Q21"/>
    <mergeCell ref="B9:B17"/>
    <mergeCell ref="R20:S21"/>
    <mergeCell ref="C22:C23"/>
    <mergeCell ref="D22:E23"/>
    <mergeCell ref="F22:H23"/>
    <mergeCell ref="L22:M23"/>
    <mergeCell ref="N22:N23"/>
    <mergeCell ref="O22:O23"/>
    <mergeCell ref="P22:P23"/>
    <mergeCell ref="Q22:Q23"/>
    <mergeCell ref="R22:S23"/>
    <mergeCell ref="X22:X24"/>
    <mergeCell ref="AB22:AB24"/>
    <mergeCell ref="C25:C26"/>
    <mergeCell ref="D25:E26"/>
    <mergeCell ref="F25:H26"/>
    <mergeCell ref="I25:K28"/>
    <mergeCell ref="L25:M26"/>
    <mergeCell ref="N25:N26"/>
    <mergeCell ref="O25:O26"/>
    <mergeCell ref="P25:P26"/>
    <mergeCell ref="Q25:Q26"/>
    <mergeCell ref="R25:S26"/>
    <mergeCell ref="C27:C28"/>
    <mergeCell ref="D27:E28"/>
    <mergeCell ref="F27:H28"/>
    <mergeCell ref="L27:M28"/>
    <mergeCell ref="N27:N28"/>
    <mergeCell ref="O27:O28"/>
    <mergeCell ref="P27:P28"/>
    <mergeCell ref="Q27:Q28"/>
    <mergeCell ref="D36:J36"/>
    <mergeCell ref="R36:S36"/>
    <mergeCell ref="D38:J38"/>
    <mergeCell ref="D39:J39"/>
    <mergeCell ref="L39:N39"/>
    <mergeCell ref="O39:P39"/>
    <mergeCell ref="R27:S28"/>
    <mergeCell ref="C30:D30"/>
    <mergeCell ref="F30:J34"/>
    <mergeCell ref="L34:N34"/>
    <mergeCell ref="O34:P34"/>
    <mergeCell ref="L35:N35"/>
    <mergeCell ref="O35:P35"/>
    <mergeCell ref="X59:X61"/>
    <mergeCell ref="AB59:AB61"/>
    <mergeCell ref="X77:X79"/>
    <mergeCell ref="AB77:AB79"/>
    <mergeCell ref="X40:X42"/>
    <mergeCell ref="AB40:AB42"/>
    <mergeCell ref="B40:C40"/>
    <mergeCell ref="D40:J40"/>
    <mergeCell ref="L40:N40"/>
    <mergeCell ref="O40:P40"/>
    <mergeCell ref="R41:S41"/>
    <mergeCell ref="D42:J42"/>
  </mergeCells>
  <printOptions horizontalCentered="1"/>
  <pageMargins left="0.25" right="0.25" top="0.25" bottom="0.25" header="0.3" footer="0.3"/>
  <pageSetup scale="75" orientation="landscape" r:id="rId1"/>
  <colBreaks count="1" manualBreakCount="1">
    <brk id="15" max="1048575"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Select Branch" xr:uid="{C46BC5FD-DD99-43A0-B7CC-47F3103FCB67}">
          <x14:formula1>
            <xm:f>Branches!D1:D32</xm:f>
          </x14:formula1>
          <xm:sqref>R36:S37</xm:sqref>
        </x14:dataValidation>
        <x14:dataValidation type="list" allowBlank="1" showInputMessage="1" showErrorMessage="1" promptTitle="Select Branch" xr:uid="{C4673316-93EA-449A-8F14-62B37AB21395}">
          <x14:formula1>
            <xm:f>Branches!D5:D36</xm:f>
          </x14:formula1>
          <xm:sqref>R41:S41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7564F-C5D5-40A9-AA7B-43A3C356067B}">
  <sheetPr>
    <tabColor rgb="FF7030A0"/>
    <pageSetUpPr fitToPage="1"/>
  </sheetPr>
  <dimension ref="A1:AH79"/>
  <sheetViews>
    <sheetView showGridLines="0" topLeftCell="A4" zoomScaleNormal="100" workbookViewId="0">
      <selection activeCell="L16" sqref="L9:M17"/>
    </sheetView>
  </sheetViews>
  <sheetFormatPr defaultColWidth="9.15625" defaultRowHeight="14.4" x14ac:dyDescent="0.55000000000000004"/>
  <cols>
    <col min="1" max="1" width="3.68359375" style="24" customWidth="1"/>
    <col min="2" max="2" width="6.41796875" style="24" customWidth="1"/>
    <col min="3" max="3" width="19.15625" style="24" bestFit="1" customWidth="1"/>
    <col min="4" max="4" width="3.83984375" style="24" customWidth="1"/>
    <col min="5" max="5" width="2.15625" style="24" customWidth="1"/>
    <col min="6" max="6" width="15.68359375" style="75" customWidth="1"/>
    <col min="7" max="7" width="3.26171875" style="24" customWidth="1"/>
    <col min="8" max="8" width="9.5234375" style="24" customWidth="1"/>
    <col min="9" max="10" width="4.7890625" style="76" customWidth="1"/>
    <col min="11" max="11" width="3.578125" style="76" customWidth="1"/>
    <col min="12" max="12" width="8" style="24" customWidth="1"/>
    <col min="13" max="13" width="6.3671875" style="24" customWidth="1"/>
    <col min="14" max="14" width="18.26171875" style="76" customWidth="1"/>
    <col min="15" max="17" width="10.734375" style="24" customWidth="1"/>
    <col min="18" max="19" width="9.68359375" style="24" customWidth="1"/>
    <col min="20" max="20" width="3.68359375" style="24" customWidth="1"/>
    <col min="21" max="21" width="9.15625" style="24"/>
    <col min="22" max="22" width="9.15625" style="24" hidden="1" customWidth="1"/>
    <col min="23" max="23" width="36.578125" style="24" hidden="1" customWidth="1"/>
    <col min="24" max="24" width="27" style="24" hidden="1" customWidth="1"/>
    <col min="25" max="26" width="19.68359375" style="24" hidden="1" customWidth="1"/>
    <col min="27" max="27" width="32.68359375" style="24" hidden="1" customWidth="1"/>
    <col min="28" max="28" width="19.68359375" style="24" hidden="1" customWidth="1"/>
    <col min="29" max="33" width="9.15625" style="24" hidden="1" customWidth="1"/>
    <col min="34" max="16384" width="9.15625" style="24"/>
  </cols>
  <sheetData>
    <row r="1" spans="1:34" x14ac:dyDescent="0.55000000000000004">
      <c r="A1" s="19"/>
      <c r="B1" s="20"/>
      <c r="C1" s="20"/>
      <c r="D1" s="20"/>
      <c r="E1" s="20"/>
      <c r="F1" s="21"/>
      <c r="G1" s="20"/>
      <c r="H1" s="20"/>
      <c r="I1" s="22"/>
      <c r="J1" s="22"/>
      <c r="K1" s="22"/>
      <c r="L1" s="20"/>
      <c r="M1" s="20"/>
      <c r="N1" s="22"/>
      <c r="O1" s="20"/>
      <c r="P1" s="20"/>
      <c r="Q1" s="20"/>
      <c r="R1" s="20"/>
      <c r="S1" s="20"/>
      <c r="T1" s="23"/>
    </row>
    <row r="2" spans="1:34" ht="17.7" x14ac:dyDescent="0.55000000000000004">
      <c r="A2" s="25"/>
      <c r="B2" s="181" t="s">
        <v>108</v>
      </c>
      <c r="C2" s="181"/>
      <c r="D2" s="181"/>
      <c r="E2" s="181"/>
      <c r="F2" s="181"/>
      <c r="G2" s="181"/>
      <c r="H2" s="181"/>
      <c r="I2" s="181"/>
      <c r="J2" s="181"/>
      <c r="K2" s="181"/>
      <c r="L2" s="181"/>
      <c r="M2" s="181"/>
      <c r="N2" s="181"/>
      <c r="O2" s="181"/>
      <c r="P2" s="181"/>
      <c r="Q2" s="181"/>
      <c r="R2" s="181"/>
      <c r="S2" s="181"/>
      <c r="T2" s="26"/>
    </row>
    <row r="3" spans="1:34" ht="12.75" customHeight="1" thickBot="1" x14ac:dyDescent="0.6">
      <c r="A3" s="25"/>
      <c r="B3" s="27"/>
      <c r="C3" s="28"/>
      <c r="D3" s="28"/>
      <c r="E3" s="28"/>
      <c r="F3" s="29"/>
      <c r="G3" s="28"/>
      <c r="H3" s="28"/>
      <c r="I3" s="28"/>
      <c r="J3" s="28"/>
      <c r="K3" s="28"/>
      <c r="L3" s="28"/>
      <c r="M3" s="28"/>
      <c r="N3" s="28"/>
      <c r="O3" s="28"/>
      <c r="P3" s="28"/>
      <c r="Q3" s="30"/>
      <c r="R3" s="31"/>
      <c r="S3" s="31"/>
      <c r="T3" s="26"/>
    </row>
    <row r="4" spans="1:34" ht="15.3" x14ac:dyDescent="0.55000000000000004">
      <c r="A4" s="25"/>
      <c r="B4" s="182" t="s">
        <v>109</v>
      </c>
      <c r="C4" s="183"/>
      <c r="D4" s="183"/>
      <c r="E4" s="183"/>
      <c r="F4" s="183"/>
      <c r="G4" s="183"/>
      <c r="H4" s="183"/>
      <c r="I4" s="183"/>
      <c r="J4" s="183"/>
      <c r="K4" s="183"/>
      <c r="L4" s="183"/>
      <c r="M4" s="183"/>
      <c r="N4" s="32"/>
      <c r="O4" s="32"/>
      <c r="P4" s="32"/>
      <c r="Q4" s="32"/>
      <c r="R4" s="32"/>
      <c r="S4" s="105"/>
      <c r="T4" s="26"/>
    </row>
    <row r="5" spans="1:34" ht="15" x14ac:dyDescent="0.55000000000000004">
      <c r="A5" s="25"/>
      <c r="B5" s="184" t="s">
        <v>0</v>
      </c>
      <c r="C5" s="185"/>
      <c r="D5" s="185"/>
      <c r="E5" s="185"/>
      <c r="F5" s="185"/>
      <c r="G5" s="185"/>
      <c r="H5" s="185"/>
      <c r="I5" s="185"/>
      <c r="J5" s="185"/>
      <c r="K5" s="185"/>
      <c r="L5" s="185"/>
      <c r="M5" s="185"/>
      <c r="N5" s="33"/>
      <c r="O5" s="33"/>
      <c r="P5" s="33"/>
      <c r="Q5" s="33"/>
      <c r="R5" s="33"/>
      <c r="S5" s="106"/>
      <c r="T5" s="26"/>
    </row>
    <row r="6" spans="1:34" ht="57.75" customHeight="1" thickBot="1" x14ac:dyDescent="0.6">
      <c r="A6" s="25"/>
      <c r="B6" s="186"/>
      <c r="C6" s="187"/>
      <c r="D6" s="187"/>
      <c r="E6" s="187"/>
      <c r="F6" s="187"/>
      <c r="G6" s="187"/>
      <c r="H6" s="34"/>
      <c r="I6" s="188"/>
      <c r="J6" s="188"/>
      <c r="K6" s="188"/>
      <c r="L6" s="188"/>
      <c r="M6" s="188"/>
      <c r="N6" s="188"/>
      <c r="O6" s="188"/>
      <c r="P6" s="188"/>
      <c r="Q6" s="35"/>
      <c r="R6" s="35"/>
      <c r="S6" s="107"/>
      <c r="T6" s="26"/>
    </row>
    <row r="7" spans="1:34" s="39" customFormat="1" ht="14.25" customHeight="1" x14ac:dyDescent="0.55000000000000004">
      <c r="A7" s="36"/>
      <c r="B7" s="99"/>
      <c r="C7" s="27"/>
      <c r="D7" s="27"/>
      <c r="E7" s="27"/>
      <c r="F7" s="37"/>
      <c r="G7" s="27"/>
      <c r="H7" s="27"/>
      <c r="I7" s="108"/>
      <c r="J7" s="108"/>
      <c r="K7" s="108"/>
      <c r="L7" s="27"/>
      <c r="M7" s="27"/>
      <c r="N7" s="108"/>
      <c r="O7" s="27"/>
      <c r="P7" s="27"/>
      <c r="Q7" s="27"/>
      <c r="R7" s="27"/>
      <c r="S7" s="27"/>
      <c r="T7" s="38"/>
    </row>
    <row r="8" spans="1:34" s="42" customFormat="1" ht="42.75" customHeight="1" x14ac:dyDescent="0.7">
      <c r="A8" s="40"/>
      <c r="B8" s="110" t="s">
        <v>6</v>
      </c>
      <c r="C8" s="118" t="s">
        <v>34</v>
      </c>
      <c r="D8" s="119"/>
      <c r="E8" s="120"/>
      <c r="F8" s="118" t="s">
        <v>152</v>
      </c>
      <c r="G8" s="119"/>
      <c r="H8" s="120"/>
      <c r="I8" s="130"/>
      <c r="J8" s="131"/>
      <c r="K8" s="132"/>
      <c r="L8" s="189" t="s">
        <v>146</v>
      </c>
      <c r="M8" s="189"/>
      <c r="N8" s="111" t="s">
        <v>147</v>
      </c>
      <c r="O8" s="110" t="s">
        <v>148</v>
      </c>
      <c r="P8" s="110" t="s">
        <v>53</v>
      </c>
      <c r="Q8" s="110" t="s">
        <v>52</v>
      </c>
      <c r="R8" s="167" t="s">
        <v>149</v>
      </c>
      <c r="S8" s="167"/>
      <c r="T8" s="41"/>
      <c r="W8" s="87" t="s">
        <v>54</v>
      </c>
      <c r="AA8" s="87" t="s">
        <v>56</v>
      </c>
    </row>
    <row r="9" spans="1:34" ht="15" customHeight="1" x14ac:dyDescent="0.55000000000000004">
      <c r="A9" s="25"/>
      <c r="B9" s="192" t="s">
        <v>15</v>
      </c>
      <c r="C9" s="157" t="s">
        <v>35</v>
      </c>
      <c r="D9" s="148"/>
      <c r="E9" s="149"/>
      <c r="F9" s="121" t="b">
        <f>IF(D9="X",'PN''S'!C4)</f>
        <v>0</v>
      </c>
      <c r="G9" s="122"/>
      <c r="H9" s="123"/>
      <c r="I9" s="133"/>
      <c r="J9" s="134"/>
      <c r="K9" s="135"/>
      <c r="L9" s="190"/>
      <c r="M9" s="191"/>
      <c r="N9" s="159" t="b">
        <f>IF(L9="Y",'PN''S'!C26)</f>
        <v>0</v>
      </c>
      <c r="O9" s="168"/>
      <c r="P9" s="168"/>
      <c r="Q9" s="168"/>
      <c r="R9" s="169" t="str">
        <f>X22</f>
        <v>NOT POSSIBLE</v>
      </c>
      <c r="S9" s="170"/>
      <c r="T9" s="26"/>
      <c r="U9" s="88" t="s">
        <v>94</v>
      </c>
      <c r="V9" s="88"/>
      <c r="W9" s="44" t="s">
        <v>9</v>
      </c>
      <c r="X9" s="44"/>
      <c r="Y9" s="44"/>
      <c r="AA9" s="44" t="s">
        <v>9</v>
      </c>
      <c r="AB9" s="44"/>
      <c r="AC9" s="44"/>
      <c r="AD9" s="88"/>
      <c r="AE9" s="88"/>
      <c r="AF9" s="88"/>
      <c r="AG9" s="88"/>
      <c r="AH9" s="88"/>
    </row>
    <row r="10" spans="1:34" ht="15" customHeight="1" thickBot="1" x14ac:dyDescent="0.6">
      <c r="A10" s="25"/>
      <c r="B10" s="192"/>
      <c r="C10" s="158"/>
      <c r="D10" s="150"/>
      <c r="E10" s="151"/>
      <c r="F10" s="124"/>
      <c r="G10" s="125"/>
      <c r="H10" s="126"/>
      <c r="I10" s="133"/>
      <c r="J10" s="134"/>
      <c r="K10" s="135"/>
      <c r="L10" s="176"/>
      <c r="M10" s="177"/>
      <c r="N10" s="160"/>
      <c r="O10" s="162"/>
      <c r="P10" s="162"/>
      <c r="Q10" s="162"/>
      <c r="R10" s="165"/>
      <c r="S10" s="166"/>
      <c r="T10" s="26"/>
      <c r="U10" s="24" t="s">
        <v>104</v>
      </c>
      <c r="W10" s="24" t="s">
        <v>51</v>
      </c>
      <c r="X10" s="14">
        <f>'4" Foam Maker'!P9</f>
        <v>0</v>
      </c>
      <c r="Y10" s="24" t="s">
        <v>7</v>
      </c>
      <c r="AA10" s="24" t="s">
        <v>51</v>
      </c>
      <c r="AB10" s="14">
        <f>P20</f>
        <v>0</v>
      </c>
      <c r="AC10" s="24" t="s">
        <v>7</v>
      </c>
      <c r="AH10" s="24" t="s">
        <v>106</v>
      </c>
    </row>
    <row r="11" spans="1:34" ht="15" customHeight="1" x14ac:dyDescent="0.55000000000000004">
      <c r="A11" s="25"/>
      <c r="B11" s="192"/>
      <c r="C11" s="157" t="s">
        <v>35</v>
      </c>
      <c r="D11" s="152"/>
      <c r="E11" s="153"/>
      <c r="F11" s="127" t="b">
        <f>IF(D11="X",'PN''S'!C4)</f>
        <v>0</v>
      </c>
      <c r="G11" s="128"/>
      <c r="H11" s="129"/>
      <c r="I11" s="133"/>
      <c r="J11" s="134"/>
      <c r="K11" s="135"/>
      <c r="L11" s="174"/>
      <c r="M11" s="175"/>
      <c r="N11" s="159" t="b">
        <f>IF(L11="Y",'PN''S'!C26)</f>
        <v>0</v>
      </c>
      <c r="O11" s="161"/>
      <c r="P11" s="161"/>
      <c r="Q11" s="161"/>
      <c r="R11" s="163" t="str">
        <f>X40</f>
        <v>NOT POSSIBLE</v>
      </c>
      <c r="S11" s="164"/>
      <c r="T11" s="26"/>
      <c r="U11" s="88" t="s">
        <v>95</v>
      </c>
      <c r="W11" s="45"/>
      <c r="X11" s="46" t="s">
        <v>11</v>
      </c>
      <c r="Y11" s="45"/>
      <c r="AA11" s="45"/>
      <c r="AB11" s="46" t="s">
        <v>11</v>
      </c>
      <c r="AC11" s="45"/>
    </row>
    <row r="12" spans="1:34" ht="15" customHeight="1" thickBot="1" x14ac:dyDescent="0.6">
      <c r="A12" s="25"/>
      <c r="B12" s="192"/>
      <c r="C12" s="158"/>
      <c r="D12" s="150"/>
      <c r="E12" s="151"/>
      <c r="F12" s="124"/>
      <c r="G12" s="125"/>
      <c r="H12" s="126"/>
      <c r="I12" s="136"/>
      <c r="J12" s="137"/>
      <c r="K12" s="138"/>
      <c r="L12" s="176"/>
      <c r="M12" s="177"/>
      <c r="N12" s="160"/>
      <c r="O12" s="162"/>
      <c r="P12" s="162"/>
      <c r="Q12" s="162"/>
      <c r="R12" s="165"/>
      <c r="S12" s="166"/>
      <c r="T12" s="26"/>
      <c r="U12" s="24" t="s">
        <v>105</v>
      </c>
      <c r="X12" s="45"/>
      <c r="Y12" s="46"/>
      <c r="AB12" s="45"/>
      <c r="AC12" s="46"/>
      <c r="AH12" s="24" t="s">
        <v>107</v>
      </c>
    </row>
    <row r="13" spans="1:34" ht="15" customHeight="1" x14ac:dyDescent="0.55000000000000004">
      <c r="A13" s="25"/>
      <c r="B13" s="192"/>
      <c r="C13" s="30"/>
      <c r="D13" s="30"/>
      <c r="E13" s="30"/>
      <c r="F13" s="47"/>
      <c r="G13" s="30"/>
      <c r="H13" s="30"/>
      <c r="I13" s="108"/>
      <c r="J13" s="48"/>
      <c r="K13" s="48"/>
      <c r="L13" s="30"/>
      <c r="M13" s="30"/>
      <c r="N13" s="48"/>
      <c r="O13" s="30"/>
      <c r="P13" s="30"/>
      <c r="Q13" s="30"/>
      <c r="R13" s="49"/>
      <c r="S13" s="30"/>
      <c r="T13" s="26"/>
      <c r="W13" s="24" t="s">
        <v>12</v>
      </c>
      <c r="X13" s="50" t="s">
        <v>15</v>
      </c>
      <c r="AA13" s="24" t="s">
        <v>12</v>
      </c>
      <c r="AB13" s="50" t="s">
        <v>15</v>
      </c>
    </row>
    <row r="14" spans="1:34" ht="15" customHeight="1" x14ac:dyDescent="0.55000000000000004">
      <c r="A14" s="25"/>
      <c r="B14" s="192"/>
      <c r="C14" s="157" t="s">
        <v>32</v>
      </c>
      <c r="D14" s="148"/>
      <c r="E14" s="149"/>
      <c r="F14" s="121" t="b">
        <f>IF(D14="X",'PN''S'!C9)</f>
        <v>0</v>
      </c>
      <c r="G14" s="122"/>
      <c r="H14" s="123"/>
      <c r="I14" s="139"/>
      <c r="J14" s="140"/>
      <c r="K14" s="141"/>
      <c r="L14" s="190"/>
      <c r="M14" s="191"/>
      <c r="N14" s="159" t="b">
        <f>IF(L14="Y",'PN''S'!C31)</f>
        <v>0</v>
      </c>
      <c r="O14" s="168"/>
      <c r="P14" s="168"/>
      <c r="Q14" s="168"/>
      <c r="R14" s="169" t="str">
        <f>X59</f>
        <v>NOT POSSIBLE</v>
      </c>
      <c r="S14" s="170"/>
      <c r="T14" s="26"/>
      <c r="U14" s="88" t="s">
        <v>98</v>
      </c>
      <c r="V14" s="88"/>
      <c r="X14" s="50" t="str">
        <f>IF(AND(131&lt;=X10,X10&lt;=740),"POSSIBLE","NOT POSSIBLE")</f>
        <v>NOT POSSIBLE</v>
      </c>
      <c r="AB14" s="50" t="str">
        <f>IF(AND(131&lt;=AB10,AB10&lt;=740),"POSSIBLE","NOT POSSIBLE")</f>
        <v>NOT POSSIBLE</v>
      </c>
      <c r="AD14" s="88"/>
      <c r="AE14" s="88"/>
      <c r="AF14" s="88"/>
      <c r="AG14" s="88"/>
      <c r="AH14" s="88"/>
    </row>
    <row r="15" spans="1:34" ht="15" customHeight="1" thickBot="1" x14ac:dyDescent="0.6">
      <c r="A15" s="25"/>
      <c r="B15" s="192"/>
      <c r="C15" s="158"/>
      <c r="D15" s="150"/>
      <c r="E15" s="151"/>
      <c r="F15" s="124"/>
      <c r="G15" s="125"/>
      <c r="H15" s="126"/>
      <c r="I15" s="142"/>
      <c r="J15" s="143"/>
      <c r="K15" s="144"/>
      <c r="L15" s="176"/>
      <c r="M15" s="177"/>
      <c r="N15" s="160"/>
      <c r="O15" s="162"/>
      <c r="P15" s="162"/>
      <c r="Q15" s="162"/>
      <c r="R15" s="165"/>
      <c r="S15" s="166"/>
      <c r="T15" s="26"/>
      <c r="U15" s="24" t="s">
        <v>99</v>
      </c>
      <c r="W15" s="45"/>
      <c r="X15" s="45"/>
      <c r="Y15" s="45"/>
      <c r="AA15" s="45"/>
      <c r="AB15" s="45"/>
      <c r="AC15" s="45"/>
      <c r="AH15" s="24" t="s">
        <v>100</v>
      </c>
    </row>
    <row r="16" spans="1:34" ht="15" customHeight="1" x14ac:dyDescent="0.55000000000000004">
      <c r="A16" s="25"/>
      <c r="B16" s="192"/>
      <c r="C16" s="193" t="s">
        <v>32</v>
      </c>
      <c r="D16" s="152"/>
      <c r="E16" s="153"/>
      <c r="F16" s="127" t="b">
        <f>IF(D16="X",'PN''S'!C9)</f>
        <v>0</v>
      </c>
      <c r="G16" s="128"/>
      <c r="H16" s="129"/>
      <c r="I16" s="142"/>
      <c r="J16" s="143"/>
      <c r="K16" s="144"/>
      <c r="L16" s="174"/>
      <c r="M16" s="175"/>
      <c r="N16" s="178" t="b">
        <f>IF(L16="Y",'PN''S'!C31)</f>
        <v>0</v>
      </c>
      <c r="O16" s="161"/>
      <c r="P16" s="161"/>
      <c r="Q16" s="161"/>
      <c r="R16" s="163" t="str">
        <f>X77</f>
        <v>NOT POSSIBLE</v>
      </c>
      <c r="S16" s="164"/>
      <c r="T16" s="26"/>
      <c r="U16" s="88" t="s">
        <v>101</v>
      </c>
      <c r="W16" s="24" t="s">
        <v>16</v>
      </c>
      <c r="X16" s="15">
        <f>'4" Foam Maker'!Q9</f>
        <v>0</v>
      </c>
      <c r="Y16" s="24" t="s">
        <v>8</v>
      </c>
      <c r="AA16" s="24" t="s">
        <v>16</v>
      </c>
      <c r="AB16" s="15">
        <f>'4" Foam Maker'!Q20</f>
        <v>0</v>
      </c>
      <c r="AC16" s="24" t="s">
        <v>8</v>
      </c>
    </row>
    <row r="17" spans="1:34" ht="15" customHeight="1" thickBot="1" x14ac:dyDescent="0.6">
      <c r="A17" s="25"/>
      <c r="B17" s="192"/>
      <c r="C17" s="158"/>
      <c r="D17" s="150"/>
      <c r="E17" s="151"/>
      <c r="F17" s="124"/>
      <c r="G17" s="125"/>
      <c r="H17" s="126"/>
      <c r="I17" s="145"/>
      <c r="J17" s="146"/>
      <c r="K17" s="147"/>
      <c r="L17" s="176"/>
      <c r="M17" s="177"/>
      <c r="N17" s="160"/>
      <c r="O17" s="162"/>
      <c r="P17" s="162"/>
      <c r="Q17" s="162"/>
      <c r="R17" s="165"/>
      <c r="S17" s="166"/>
      <c r="T17" s="26"/>
      <c r="U17" s="24" t="s">
        <v>102</v>
      </c>
      <c r="W17" s="45"/>
      <c r="X17" s="45"/>
      <c r="Y17" s="45"/>
      <c r="AA17" s="45"/>
      <c r="AB17" s="45"/>
      <c r="AC17" s="45"/>
      <c r="AH17" s="24" t="s">
        <v>145</v>
      </c>
    </row>
    <row r="18" spans="1:34" ht="13.5" customHeight="1" x14ac:dyDescent="0.55000000000000004">
      <c r="A18" s="25"/>
      <c r="B18" s="86"/>
      <c r="C18" s="30"/>
      <c r="D18" s="30"/>
      <c r="E18" s="30"/>
      <c r="F18" s="47"/>
      <c r="G18" s="30"/>
      <c r="H18" s="30"/>
      <c r="I18" s="48"/>
      <c r="J18" s="48"/>
      <c r="K18" s="48"/>
      <c r="L18" s="30"/>
      <c r="M18" s="30"/>
      <c r="N18" s="48"/>
      <c r="O18" s="30"/>
      <c r="P18" s="30"/>
      <c r="Q18" s="30"/>
      <c r="R18" s="30"/>
      <c r="S18" s="30"/>
      <c r="T18" s="26"/>
      <c r="W18" s="51"/>
      <c r="X18" s="51"/>
      <c r="Y18" s="51"/>
      <c r="AA18" s="51"/>
      <c r="AB18" s="51"/>
      <c r="AC18" s="51"/>
    </row>
    <row r="19" spans="1:34" s="42" customFormat="1" ht="42.75" customHeight="1" x14ac:dyDescent="0.55000000000000004">
      <c r="A19" s="40"/>
      <c r="B19" s="110" t="s">
        <v>6</v>
      </c>
      <c r="C19" s="118" t="s">
        <v>34</v>
      </c>
      <c r="D19" s="119"/>
      <c r="E19" s="120"/>
      <c r="F19" s="118" t="s">
        <v>153</v>
      </c>
      <c r="G19" s="119"/>
      <c r="H19" s="120"/>
      <c r="I19" s="130"/>
      <c r="J19" s="131"/>
      <c r="K19" s="132"/>
      <c r="L19" s="189" t="s">
        <v>146</v>
      </c>
      <c r="M19" s="189"/>
      <c r="N19" s="111" t="s">
        <v>147</v>
      </c>
      <c r="O19" s="110" t="s">
        <v>148</v>
      </c>
      <c r="P19" s="110" t="s">
        <v>53</v>
      </c>
      <c r="Q19" s="110" t="s">
        <v>52</v>
      </c>
      <c r="R19" s="167" t="s">
        <v>149</v>
      </c>
      <c r="S19" s="167"/>
      <c r="T19" s="41"/>
      <c r="W19" s="24"/>
      <c r="X19" s="46" t="s">
        <v>17</v>
      </c>
      <c r="Y19" s="46"/>
      <c r="AA19" s="24"/>
      <c r="AB19" s="46" t="s">
        <v>17</v>
      </c>
      <c r="AC19" s="46"/>
    </row>
    <row r="20" spans="1:34" ht="15" customHeight="1" x14ac:dyDescent="0.55000000000000004">
      <c r="A20" s="25"/>
      <c r="B20" s="192" t="s">
        <v>15</v>
      </c>
      <c r="C20" s="157" t="s">
        <v>40</v>
      </c>
      <c r="D20" s="148"/>
      <c r="E20" s="149"/>
      <c r="F20" s="121" t="b">
        <f>IF(D20="X",'PN''S'!C14)</f>
        <v>0</v>
      </c>
      <c r="G20" s="122"/>
      <c r="H20" s="123"/>
      <c r="I20" s="133"/>
      <c r="J20" s="134"/>
      <c r="K20" s="135"/>
      <c r="L20" s="190"/>
      <c r="M20" s="191"/>
      <c r="N20" s="159" t="b">
        <f>IF(L20="Y",'PN''S'!C36)</f>
        <v>0</v>
      </c>
      <c r="O20" s="168"/>
      <c r="P20" s="168"/>
      <c r="Q20" s="168"/>
      <c r="R20" s="169" t="str">
        <f>AB22</f>
        <v>NOT POSSIBLE</v>
      </c>
      <c r="S20" s="170"/>
      <c r="T20" s="26"/>
      <c r="X20" s="50" t="s">
        <v>15</v>
      </c>
      <c r="AB20" s="50" t="s">
        <v>15</v>
      </c>
    </row>
    <row r="21" spans="1:34" ht="15" customHeight="1" thickBot="1" x14ac:dyDescent="0.6">
      <c r="A21" s="25"/>
      <c r="B21" s="192"/>
      <c r="C21" s="158"/>
      <c r="D21" s="150"/>
      <c r="E21" s="151"/>
      <c r="F21" s="124"/>
      <c r="G21" s="125"/>
      <c r="H21" s="126"/>
      <c r="I21" s="133"/>
      <c r="J21" s="134"/>
      <c r="K21" s="135"/>
      <c r="L21" s="176"/>
      <c r="M21" s="177"/>
      <c r="N21" s="160"/>
      <c r="O21" s="162"/>
      <c r="P21" s="162"/>
      <c r="Q21" s="162"/>
      <c r="R21" s="165"/>
      <c r="S21" s="166"/>
      <c r="T21" s="26"/>
      <c r="W21" s="24" t="s">
        <v>18</v>
      </c>
      <c r="X21" s="52" t="str">
        <f>IF(X14="NOT POSSIBLE","NOT POSSIBLE",SQRT(X10/(29.8*0.615*SQRT(X16))))</f>
        <v>NOT POSSIBLE</v>
      </c>
      <c r="AA21" s="24" t="s">
        <v>18</v>
      </c>
      <c r="AB21" s="52" t="str">
        <f>IF(AB14="NOT POSSIBLE","NOT POSSIBLE",SQRT(AB10/(29.8*0.615*SQRT(AB16))))</f>
        <v>NOT POSSIBLE</v>
      </c>
    </row>
    <row r="22" spans="1:34" ht="15" customHeight="1" x14ac:dyDescent="0.55000000000000004">
      <c r="A22" s="25"/>
      <c r="B22" s="192"/>
      <c r="C22" s="157" t="s">
        <v>40</v>
      </c>
      <c r="D22" s="152"/>
      <c r="E22" s="153"/>
      <c r="F22" s="127" t="b">
        <f>IF(D22="X",'PN''S'!C14)</f>
        <v>0</v>
      </c>
      <c r="G22" s="128"/>
      <c r="H22" s="129"/>
      <c r="I22" s="133"/>
      <c r="J22" s="134"/>
      <c r="K22" s="135"/>
      <c r="L22" s="174"/>
      <c r="M22" s="175"/>
      <c r="N22" s="178" t="b">
        <f>IF(L22="Y",'PN''S'!C36)</f>
        <v>0</v>
      </c>
      <c r="O22" s="161"/>
      <c r="P22" s="161"/>
      <c r="Q22" s="161"/>
      <c r="R22" s="163" t="str">
        <f>AB40</f>
        <v>NOT POSSIBLE</v>
      </c>
      <c r="S22" s="164"/>
      <c r="T22" s="26"/>
      <c r="W22" s="24" t="s">
        <v>19</v>
      </c>
      <c r="X22" s="115" t="str">
        <f>IF(X14="NOT POSSIBLE","NOT POSSIBLE",IF(AND(X14="Possible",1.142&lt;=X21,X21&lt;=1.9),X21,"CHG PRESS OR GPM"))</f>
        <v>NOT POSSIBLE</v>
      </c>
      <c r="AA22" s="24" t="s">
        <v>19</v>
      </c>
      <c r="AB22" s="115" t="str">
        <f>IF(AB14="NOT POSSIBLE","NOT POSSIBLE",IF(AND(AB14="Possible",1.142&lt;=AB21,AB21&lt;=1.9),AB21,"CHG PRESS OR GPM"))</f>
        <v>NOT POSSIBLE</v>
      </c>
    </row>
    <row r="23" spans="1:34" ht="15" customHeight="1" thickBot="1" x14ac:dyDescent="0.6">
      <c r="A23" s="25"/>
      <c r="B23" s="192"/>
      <c r="C23" s="158"/>
      <c r="D23" s="150"/>
      <c r="E23" s="151"/>
      <c r="F23" s="124"/>
      <c r="G23" s="125"/>
      <c r="H23" s="126"/>
      <c r="I23" s="136"/>
      <c r="J23" s="137"/>
      <c r="K23" s="138"/>
      <c r="L23" s="176"/>
      <c r="M23" s="177"/>
      <c r="N23" s="160"/>
      <c r="O23" s="162"/>
      <c r="P23" s="162"/>
      <c r="Q23" s="162"/>
      <c r="R23" s="165"/>
      <c r="S23" s="166"/>
      <c r="T23" s="26"/>
      <c r="W23" s="51"/>
      <c r="X23" s="115"/>
      <c r="AA23" s="51"/>
      <c r="AB23" s="115"/>
    </row>
    <row r="24" spans="1:34" ht="15" customHeight="1" x14ac:dyDescent="0.55000000000000004">
      <c r="A24" s="25"/>
      <c r="B24" s="192"/>
      <c r="C24" s="30"/>
      <c r="D24" s="53"/>
      <c r="E24" s="53"/>
      <c r="F24" s="47"/>
      <c r="G24" s="30"/>
      <c r="H24" s="30"/>
      <c r="I24" s="109"/>
      <c r="J24" s="108"/>
      <c r="K24" s="108"/>
      <c r="L24" s="30"/>
      <c r="M24" s="30"/>
      <c r="N24" s="48"/>
      <c r="O24" s="30"/>
      <c r="P24" s="30"/>
      <c r="Q24" s="30"/>
      <c r="R24" s="54"/>
      <c r="S24" s="54"/>
      <c r="T24" s="26"/>
      <c r="W24" s="51"/>
      <c r="X24" s="115"/>
      <c r="AA24" s="51"/>
      <c r="AB24" s="115"/>
    </row>
    <row r="25" spans="1:34" ht="15" customHeight="1" x14ac:dyDescent="0.55000000000000004">
      <c r="A25" s="25"/>
      <c r="B25" s="192"/>
      <c r="C25" s="157" t="s">
        <v>41</v>
      </c>
      <c r="D25" s="148"/>
      <c r="E25" s="149"/>
      <c r="F25" s="121" t="b">
        <f>IF(D25="X",'PN''S'!C19)</f>
        <v>0</v>
      </c>
      <c r="G25" s="122"/>
      <c r="H25" s="123"/>
      <c r="I25" s="198"/>
      <c r="J25" s="199"/>
      <c r="K25" s="200"/>
      <c r="L25" s="194"/>
      <c r="M25" s="195"/>
      <c r="N25" s="159" t="b">
        <f>IF(L25="Y",'PN''S'!C41)</f>
        <v>0</v>
      </c>
      <c r="O25" s="168"/>
      <c r="P25" s="168"/>
      <c r="Q25" s="168"/>
      <c r="R25" s="171" t="str">
        <f>AB59</f>
        <v>NOT POSSIBLE</v>
      </c>
      <c r="S25" s="172"/>
      <c r="T25" s="26"/>
    </row>
    <row r="26" spans="1:34" ht="15" customHeight="1" thickBot="1" x14ac:dyDescent="0.75">
      <c r="A26" s="25"/>
      <c r="B26" s="192"/>
      <c r="C26" s="158"/>
      <c r="D26" s="150"/>
      <c r="E26" s="151"/>
      <c r="F26" s="124"/>
      <c r="G26" s="125"/>
      <c r="H26" s="126"/>
      <c r="I26" s="201"/>
      <c r="J26" s="202"/>
      <c r="K26" s="203"/>
      <c r="L26" s="196"/>
      <c r="M26" s="197"/>
      <c r="N26" s="160"/>
      <c r="O26" s="162"/>
      <c r="P26" s="162"/>
      <c r="Q26" s="162"/>
      <c r="R26" s="165"/>
      <c r="S26" s="166"/>
      <c r="T26" s="26"/>
      <c r="W26" s="87" t="s">
        <v>54</v>
      </c>
      <c r="AA26" s="87" t="s">
        <v>56</v>
      </c>
    </row>
    <row r="27" spans="1:34" ht="15" customHeight="1" x14ac:dyDescent="0.55000000000000004">
      <c r="A27" s="25"/>
      <c r="B27" s="192"/>
      <c r="C27" s="154" t="s">
        <v>41</v>
      </c>
      <c r="D27" s="152"/>
      <c r="E27" s="153"/>
      <c r="F27" s="127" t="b">
        <f>IF(D27="X",'PN''S'!C19)</f>
        <v>0</v>
      </c>
      <c r="G27" s="128"/>
      <c r="H27" s="129"/>
      <c r="I27" s="201"/>
      <c r="J27" s="202"/>
      <c r="K27" s="203"/>
      <c r="L27" s="213"/>
      <c r="M27" s="214"/>
      <c r="N27" s="178" t="b">
        <f>IF(L27="Y",'PN''S'!C41)</f>
        <v>0</v>
      </c>
      <c r="O27" s="161"/>
      <c r="P27" s="161"/>
      <c r="Q27" s="161"/>
      <c r="R27" s="163" t="str">
        <f>AB77</f>
        <v>NOT POSSIBLE</v>
      </c>
      <c r="S27" s="164"/>
      <c r="T27" s="26"/>
      <c r="W27" s="44" t="s">
        <v>9</v>
      </c>
      <c r="X27" s="44"/>
      <c r="Y27" s="44"/>
      <c r="AA27" s="44" t="s">
        <v>9</v>
      </c>
      <c r="AB27" s="44"/>
    </row>
    <row r="28" spans="1:34" ht="15" customHeight="1" thickBot="1" x14ac:dyDescent="0.6">
      <c r="A28" s="25"/>
      <c r="B28" s="192"/>
      <c r="C28" s="155"/>
      <c r="D28" s="150"/>
      <c r="E28" s="151"/>
      <c r="F28" s="124"/>
      <c r="G28" s="125"/>
      <c r="H28" s="126"/>
      <c r="I28" s="204"/>
      <c r="J28" s="205"/>
      <c r="K28" s="206"/>
      <c r="L28" s="196"/>
      <c r="M28" s="197"/>
      <c r="N28" s="160"/>
      <c r="O28" s="162"/>
      <c r="P28" s="162"/>
      <c r="Q28" s="162"/>
      <c r="R28" s="165"/>
      <c r="S28" s="166"/>
      <c r="T28" s="26"/>
      <c r="W28" s="24" t="s">
        <v>51</v>
      </c>
      <c r="X28" s="14">
        <f>'4" Foam Maker'!P11</f>
        <v>0</v>
      </c>
      <c r="Y28" s="24" t="s">
        <v>7</v>
      </c>
      <c r="AA28" s="24" t="s">
        <v>51</v>
      </c>
      <c r="AB28" s="14">
        <f>'4" Foam Maker'!P22</f>
        <v>0</v>
      </c>
    </row>
    <row r="29" spans="1:34" ht="13.5" customHeight="1" x14ac:dyDescent="0.55000000000000004">
      <c r="A29" s="25"/>
      <c r="B29" s="30"/>
      <c r="C29" s="30"/>
      <c r="D29" s="30"/>
      <c r="E29" s="30"/>
      <c r="F29" s="47"/>
      <c r="G29" s="30"/>
      <c r="H29" s="30"/>
      <c r="I29" s="48"/>
      <c r="J29" s="48"/>
      <c r="K29" s="48"/>
      <c r="L29" s="30"/>
      <c r="M29" s="30"/>
      <c r="N29" s="48"/>
      <c r="O29" s="30"/>
      <c r="P29" s="30"/>
      <c r="Q29" s="30"/>
      <c r="R29" s="30"/>
      <c r="S29" s="30"/>
      <c r="T29" s="26"/>
      <c r="W29" s="45"/>
      <c r="X29" s="46" t="s">
        <v>11</v>
      </c>
      <c r="Y29" s="45"/>
      <c r="AA29" s="45"/>
      <c r="AB29" s="46" t="s">
        <v>11</v>
      </c>
    </row>
    <row r="30" spans="1:34" ht="17.25" customHeight="1" x14ac:dyDescent="0.65">
      <c r="A30" s="25"/>
      <c r="B30" s="30"/>
      <c r="C30" s="207" t="s">
        <v>5</v>
      </c>
      <c r="D30" s="207"/>
      <c r="E30" s="64"/>
      <c r="F30" s="173" t="s">
        <v>156</v>
      </c>
      <c r="G30" s="173"/>
      <c r="H30" s="173"/>
      <c r="I30" s="173"/>
      <c r="J30" s="173"/>
      <c r="K30" s="114"/>
      <c r="L30" s="55"/>
      <c r="M30" s="56"/>
      <c r="N30" s="57"/>
      <c r="O30" s="56"/>
      <c r="P30" s="56"/>
      <c r="Q30" s="56"/>
      <c r="R30" s="56"/>
      <c r="S30" s="58"/>
      <c r="T30" s="26"/>
      <c r="X30" s="45"/>
      <c r="Y30" s="46"/>
      <c r="AB30" s="45"/>
    </row>
    <row r="31" spans="1:34" ht="15.75" customHeight="1" x14ac:dyDescent="0.7">
      <c r="A31" s="25"/>
      <c r="B31" s="30"/>
      <c r="C31" s="59" t="s">
        <v>2</v>
      </c>
      <c r="D31" s="43"/>
      <c r="E31" s="108"/>
      <c r="F31" s="173"/>
      <c r="G31" s="173"/>
      <c r="H31" s="173"/>
      <c r="I31" s="173"/>
      <c r="J31" s="173"/>
      <c r="K31" s="114"/>
      <c r="L31" s="97" t="s">
        <v>37</v>
      </c>
      <c r="M31" s="30"/>
      <c r="N31" s="30"/>
      <c r="O31" s="30"/>
      <c r="P31" s="30"/>
      <c r="Q31" s="30"/>
      <c r="R31" s="30"/>
      <c r="S31" s="60"/>
      <c r="T31" s="26"/>
      <c r="W31" s="24" t="s">
        <v>12</v>
      </c>
      <c r="X31" s="50" t="s">
        <v>15</v>
      </c>
      <c r="AA31" s="24" t="s">
        <v>12</v>
      </c>
      <c r="AB31" s="50" t="s">
        <v>15</v>
      </c>
    </row>
    <row r="32" spans="1:34" ht="15.75" customHeight="1" x14ac:dyDescent="0.65">
      <c r="A32" s="25"/>
      <c r="B32" s="30"/>
      <c r="C32" s="59" t="s">
        <v>3</v>
      </c>
      <c r="D32" s="43"/>
      <c r="E32" s="108"/>
      <c r="F32" s="173"/>
      <c r="G32" s="173"/>
      <c r="H32" s="173"/>
      <c r="I32" s="173"/>
      <c r="J32" s="173"/>
      <c r="K32" s="114"/>
      <c r="L32" s="61"/>
      <c r="M32" s="48"/>
      <c r="N32" s="30"/>
      <c r="O32" s="30"/>
      <c r="P32" s="30"/>
      <c r="Q32" s="30"/>
      <c r="R32" s="30"/>
      <c r="S32" s="60"/>
      <c r="T32" s="26"/>
      <c r="X32" s="50" t="str">
        <f>IF(AND(131&lt;=X28,X28&lt;=740),"POSSIBLE","NOT POSSIBLE")</f>
        <v>NOT POSSIBLE</v>
      </c>
      <c r="AB32" s="50" t="str">
        <f>IF(AND(131&lt;=AB28,AB28&lt;=740),"POSSIBLE","NOT POSSIBLE")</f>
        <v>NOT POSSIBLE</v>
      </c>
    </row>
    <row r="33" spans="1:28" ht="15.75" customHeight="1" x14ac:dyDescent="0.65">
      <c r="A33" s="25"/>
      <c r="B33" s="30"/>
      <c r="C33" s="59" t="s">
        <v>4</v>
      </c>
      <c r="D33" s="43"/>
      <c r="E33" s="108"/>
      <c r="F33" s="173"/>
      <c r="G33" s="173"/>
      <c r="H33" s="173"/>
      <c r="I33" s="173"/>
      <c r="J33" s="173"/>
      <c r="K33" s="114"/>
      <c r="L33" s="62" t="s">
        <v>154</v>
      </c>
      <c r="M33" s="30"/>
      <c r="N33" s="63"/>
      <c r="O33" s="63"/>
      <c r="P33" s="63"/>
      <c r="Q33" s="30"/>
      <c r="R33" s="64" t="s">
        <v>45</v>
      </c>
      <c r="S33" s="65" t="s">
        <v>42</v>
      </c>
      <c r="T33" s="26"/>
      <c r="W33" s="45"/>
      <c r="X33" s="45"/>
      <c r="Y33" s="45"/>
      <c r="AA33" s="45"/>
      <c r="AB33" s="45"/>
    </row>
    <row r="34" spans="1:28" ht="17.5" customHeight="1" x14ac:dyDescent="0.65">
      <c r="A34" s="25"/>
      <c r="B34" s="30"/>
      <c r="C34" s="30"/>
      <c r="D34" s="30"/>
      <c r="E34" s="30"/>
      <c r="F34" s="173"/>
      <c r="G34" s="173"/>
      <c r="H34" s="173"/>
      <c r="I34" s="173"/>
      <c r="J34" s="173"/>
      <c r="K34" s="114"/>
      <c r="L34" s="210" t="s">
        <v>36</v>
      </c>
      <c r="M34" s="211"/>
      <c r="N34" s="211"/>
      <c r="O34" s="212"/>
      <c r="P34" s="212"/>
      <c r="Q34" s="113" t="s">
        <v>38</v>
      </c>
      <c r="R34" s="66"/>
      <c r="S34" s="67"/>
      <c r="T34" s="26"/>
      <c r="W34" s="24" t="s">
        <v>16</v>
      </c>
      <c r="X34" s="15">
        <f>'4" Foam Maker'!Q11</f>
        <v>0</v>
      </c>
      <c r="Y34" s="24" t="s">
        <v>8</v>
      </c>
      <c r="AA34" s="24" t="s">
        <v>16</v>
      </c>
      <c r="AB34" s="15">
        <f>'4" Foam Maker'!Q22</f>
        <v>0</v>
      </c>
    </row>
    <row r="35" spans="1:28" ht="16.8" x14ac:dyDescent="0.65">
      <c r="A35" s="25"/>
      <c r="B35" s="30"/>
      <c r="C35" s="30"/>
      <c r="D35" s="30"/>
      <c r="E35" s="30"/>
      <c r="F35" s="47"/>
      <c r="G35" s="30"/>
      <c r="H35" s="30"/>
      <c r="I35" s="48"/>
      <c r="J35" s="30"/>
      <c r="K35" s="30"/>
      <c r="L35" s="210" t="s">
        <v>36</v>
      </c>
      <c r="M35" s="211"/>
      <c r="N35" s="211"/>
      <c r="O35" s="212"/>
      <c r="P35" s="212"/>
      <c r="Q35" s="113" t="s">
        <v>39</v>
      </c>
      <c r="R35" s="66"/>
      <c r="S35" s="67"/>
      <c r="T35" s="26"/>
      <c r="W35" s="45"/>
      <c r="X35" s="45"/>
      <c r="Y35" s="45"/>
      <c r="AA35" s="45"/>
      <c r="AB35" s="45"/>
    </row>
    <row r="36" spans="1:28" ht="17.25" customHeight="1" x14ac:dyDescent="0.6">
      <c r="A36" s="25"/>
      <c r="B36" s="30"/>
      <c r="C36" s="113" t="s">
        <v>59</v>
      </c>
      <c r="D36" s="116"/>
      <c r="E36" s="116"/>
      <c r="F36" s="116"/>
      <c r="G36" s="116"/>
      <c r="H36" s="116"/>
      <c r="I36" s="116"/>
      <c r="J36" s="116"/>
      <c r="K36" s="48"/>
      <c r="L36" s="61"/>
      <c r="M36" s="48"/>
      <c r="N36" s="48"/>
      <c r="O36" s="30"/>
      <c r="P36" s="30"/>
      <c r="Q36" s="113" t="s">
        <v>58</v>
      </c>
      <c r="R36" s="179" t="s">
        <v>92</v>
      </c>
      <c r="S36" s="180"/>
      <c r="T36" s="26"/>
      <c r="W36" s="51"/>
      <c r="X36" s="51"/>
      <c r="Y36" s="51"/>
      <c r="AA36" s="51"/>
      <c r="AB36" s="51"/>
    </row>
    <row r="37" spans="1:28" ht="17.25" customHeight="1" x14ac:dyDescent="0.6">
      <c r="A37" s="25"/>
      <c r="B37" s="30"/>
      <c r="C37" s="30"/>
      <c r="D37" s="30"/>
      <c r="E37" s="30"/>
      <c r="F37" s="47"/>
      <c r="G37" s="30"/>
      <c r="H37" s="30"/>
      <c r="I37" s="48"/>
      <c r="J37" s="48"/>
      <c r="K37" s="48"/>
      <c r="L37" s="61"/>
      <c r="M37" s="48"/>
      <c r="N37" s="48"/>
      <c r="O37" s="30"/>
      <c r="P37" s="30"/>
      <c r="Q37" s="113"/>
      <c r="R37" s="48"/>
      <c r="S37" s="98"/>
      <c r="T37" s="26"/>
      <c r="X37" s="46" t="s">
        <v>17</v>
      </c>
      <c r="Y37" s="46"/>
      <c r="AB37" s="46" t="s">
        <v>17</v>
      </c>
    </row>
    <row r="38" spans="1:28" ht="17.25" customHeight="1" x14ac:dyDescent="0.7">
      <c r="A38" s="25"/>
      <c r="B38" s="30"/>
      <c r="C38" s="112" t="s">
        <v>43</v>
      </c>
      <c r="D38" s="208"/>
      <c r="E38" s="208"/>
      <c r="F38" s="208"/>
      <c r="G38" s="208"/>
      <c r="H38" s="208"/>
      <c r="I38" s="208"/>
      <c r="J38" s="208"/>
      <c r="K38" s="48"/>
      <c r="L38" s="62" t="s">
        <v>155</v>
      </c>
      <c r="M38" s="30"/>
      <c r="N38" s="63"/>
      <c r="O38" s="63"/>
      <c r="P38" s="63"/>
      <c r="Q38" s="68"/>
      <c r="R38" s="64" t="s">
        <v>45</v>
      </c>
      <c r="S38" s="65" t="s">
        <v>42</v>
      </c>
      <c r="T38" s="26"/>
      <c r="X38" s="50" t="s">
        <v>15</v>
      </c>
      <c r="AB38" s="50" t="s">
        <v>15</v>
      </c>
    </row>
    <row r="39" spans="1:28" ht="16.8" x14ac:dyDescent="0.65">
      <c r="A39" s="25"/>
      <c r="B39" s="30"/>
      <c r="C39" s="30"/>
      <c r="D39" s="117" t="s">
        <v>93</v>
      </c>
      <c r="E39" s="117"/>
      <c r="F39" s="117"/>
      <c r="G39" s="117"/>
      <c r="H39" s="117"/>
      <c r="I39" s="117"/>
      <c r="J39" s="117"/>
      <c r="K39" s="48"/>
      <c r="L39" s="210" t="s">
        <v>36</v>
      </c>
      <c r="M39" s="211"/>
      <c r="N39" s="211"/>
      <c r="O39" s="212"/>
      <c r="P39" s="212"/>
      <c r="Q39" s="113" t="s">
        <v>38</v>
      </c>
      <c r="R39" s="66"/>
      <c r="S39" s="67"/>
      <c r="T39" s="26"/>
      <c r="W39" s="24" t="s">
        <v>18</v>
      </c>
      <c r="X39" s="52" t="str">
        <f>IF(X32="NOT POSSIBLE","NOT POSSIBLE",SQRT(X28/(29.8*0.615*SQRT(X34))))</f>
        <v>NOT POSSIBLE</v>
      </c>
      <c r="AA39" s="24" t="s">
        <v>18</v>
      </c>
      <c r="AB39" s="52" t="str">
        <f>IF(AB32="NOT POSSIBLE","NOT POSSIBLE",SQRT(AB28/(29.8*0.615*SQRT(AB34))))</f>
        <v>NOT POSSIBLE</v>
      </c>
    </row>
    <row r="40" spans="1:28" ht="15" customHeight="1" x14ac:dyDescent="0.7">
      <c r="A40" s="25"/>
      <c r="B40" s="156" t="s">
        <v>44</v>
      </c>
      <c r="C40" s="156"/>
      <c r="D40" s="209"/>
      <c r="E40" s="209"/>
      <c r="F40" s="209"/>
      <c r="G40" s="209"/>
      <c r="H40" s="209"/>
      <c r="I40" s="209"/>
      <c r="J40" s="209"/>
      <c r="K40" s="48"/>
      <c r="L40" s="210" t="s">
        <v>36</v>
      </c>
      <c r="M40" s="211"/>
      <c r="N40" s="211"/>
      <c r="O40" s="212"/>
      <c r="P40" s="212"/>
      <c r="Q40" s="113" t="s">
        <v>39</v>
      </c>
      <c r="R40" s="66"/>
      <c r="S40" s="67"/>
      <c r="T40" s="26"/>
      <c r="W40" s="24" t="s">
        <v>19</v>
      </c>
      <c r="X40" s="115" t="str">
        <f>IF(X32="NOT POSSIBLE","NOT POSSIBLE",IF(AND(X32="Possible",1.142&lt;=X39,X39&lt;=1.9),X39,"CHG PRESS OR GPM"))</f>
        <v>NOT POSSIBLE</v>
      </c>
      <c r="AA40" s="24" t="s">
        <v>19</v>
      </c>
      <c r="AB40" s="115" t="str">
        <f>IF(AB32="NOT POSSIBLE","NOT POSSIBLE",IF(AND(AB32="Possible",1.142&lt;=AB39,AB39&lt;=1.9),AB39,"CHG PRESS OR GPM"))</f>
        <v>NOT POSSIBLE</v>
      </c>
    </row>
    <row r="41" spans="1:28" ht="15" customHeight="1" x14ac:dyDescent="0.55000000000000004">
      <c r="A41" s="25"/>
      <c r="B41" s="30"/>
      <c r="C41" s="30"/>
      <c r="D41" s="30"/>
      <c r="E41" s="30"/>
      <c r="F41" s="47"/>
      <c r="G41" s="30"/>
      <c r="H41" s="30"/>
      <c r="I41" s="48"/>
      <c r="J41" s="48"/>
      <c r="K41" s="48"/>
      <c r="L41" s="86"/>
      <c r="M41" s="30"/>
      <c r="N41" s="48"/>
      <c r="O41" s="30"/>
      <c r="P41" s="30"/>
      <c r="Q41" s="113" t="s">
        <v>58</v>
      </c>
      <c r="R41" s="179" t="s">
        <v>92</v>
      </c>
      <c r="S41" s="180"/>
      <c r="T41" s="26"/>
      <c r="W41" s="51"/>
      <c r="X41" s="115"/>
      <c r="AA41" s="51"/>
      <c r="AB41" s="115"/>
    </row>
    <row r="42" spans="1:28" ht="15" customHeight="1" x14ac:dyDescent="0.55000000000000004">
      <c r="A42" s="25"/>
      <c r="B42" s="30"/>
      <c r="C42" s="113" t="s">
        <v>103</v>
      </c>
      <c r="D42" s="116"/>
      <c r="E42" s="116"/>
      <c r="F42" s="116"/>
      <c r="G42" s="116"/>
      <c r="H42" s="116"/>
      <c r="I42" s="116"/>
      <c r="J42" s="116"/>
      <c r="K42" s="48"/>
      <c r="L42" s="69"/>
      <c r="M42" s="66"/>
      <c r="N42" s="70"/>
      <c r="O42" s="66"/>
      <c r="P42" s="66"/>
      <c r="Q42" s="66"/>
      <c r="R42" s="66"/>
      <c r="S42" s="67"/>
      <c r="T42" s="26"/>
      <c r="W42" s="51"/>
      <c r="X42" s="115"/>
      <c r="AA42" s="51"/>
      <c r="AB42" s="115"/>
    </row>
    <row r="43" spans="1:28" ht="14.7" thickBot="1" x14ac:dyDescent="0.6">
      <c r="A43" s="71"/>
      <c r="B43" s="72"/>
      <c r="C43" s="72"/>
      <c r="D43" s="72"/>
      <c r="E43" s="72"/>
      <c r="F43" s="73"/>
      <c r="G43" s="72"/>
      <c r="H43" s="72"/>
      <c r="I43" s="74"/>
      <c r="J43" s="74"/>
      <c r="K43" s="74"/>
      <c r="L43" s="72"/>
      <c r="M43" s="72"/>
      <c r="N43" s="72"/>
      <c r="O43" s="100"/>
      <c r="P43" s="101"/>
      <c r="Q43" s="102"/>
      <c r="R43" s="102"/>
      <c r="S43" s="103"/>
      <c r="T43" s="104"/>
    </row>
    <row r="45" spans="1:28" ht="18.3" x14ac:dyDescent="0.7">
      <c r="W45" s="87" t="s">
        <v>55</v>
      </c>
      <c r="AA45" s="87" t="s">
        <v>57</v>
      </c>
    </row>
    <row r="46" spans="1:28" x14ac:dyDescent="0.55000000000000004">
      <c r="W46" s="44" t="s">
        <v>9</v>
      </c>
      <c r="AA46" s="44" t="s">
        <v>9</v>
      </c>
    </row>
    <row r="47" spans="1:28" x14ac:dyDescent="0.55000000000000004">
      <c r="W47" s="24" t="s">
        <v>51</v>
      </c>
      <c r="X47" s="14">
        <f>'4" Foam Maker'!P14</f>
        <v>0</v>
      </c>
      <c r="Y47" s="24" t="s">
        <v>7</v>
      </c>
      <c r="AA47" s="24" t="s">
        <v>51</v>
      </c>
      <c r="AB47" s="14">
        <f>'4" Foam Maker'!P25</f>
        <v>0</v>
      </c>
    </row>
    <row r="48" spans="1:28" x14ac:dyDescent="0.55000000000000004">
      <c r="W48" s="45"/>
      <c r="X48" s="46" t="s">
        <v>11</v>
      </c>
      <c r="Y48" s="45"/>
      <c r="AA48" s="45"/>
      <c r="AB48" s="46" t="s">
        <v>11</v>
      </c>
    </row>
    <row r="49" spans="23:28" x14ac:dyDescent="0.55000000000000004">
      <c r="X49" s="45"/>
      <c r="Y49" s="46"/>
      <c r="AB49" s="45"/>
    </row>
    <row r="50" spans="23:28" x14ac:dyDescent="0.55000000000000004">
      <c r="W50" s="24" t="s">
        <v>12</v>
      </c>
      <c r="X50" s="50" t="s">
        <v>15</v>
      </c>
      <c r="AA50" s="24" t="s">
        <v>12</v>
      </c>
      <c r="AB50" s="50" t="s">
        <v>15</v>
      </c>
    </row>
    <row r="51" spans="23:28" x14ac:dyDescent="0.55000000000000004">
      <c r="X51" s="50" t="str">
        <f>IF(AND(131&lt;=X47,X47&lt;=740),"POSSIBLE","NOT POSSIBLE")</f>
        <v>NOT POSSIBLE</v>
      </c>
      <c r="AB51" s="50" t="str">
        <f>IF(AND(131&lt;=AB47,AB47&lt;=740),"POSSIBLE","NOT POSSIBLE")</f>
        <v>NOT POSSIBLE</v>
      </c>
    </row>
    <row r="52" spans="23:28" x14ac:dyDescent="0.55000000000000004">
      <c r="W52" s="45"/>
      <c r="X52" s="45"/>
      <c r="Y52" s="45"/>
      <c r="AA52" s="45"/>
      <c r="AB52" s="45"/>
    </row>
    <row r="53" spans="23:28" x14ac:dyDescent="0.55000000000000004">
      <c r="W53" s="24" t="s">
        <v>16</v>
      </c>
      <c r="X53" s="14">
        <f>'4" Foam Maker'!Q14</f>
        <v>0</v>
      </c>
      <c r="Y53" s="24" t="s">
        <v>8</v>
      </c>
      <c r="AA53" s="24" t="s">
        <v>16</v>
      </c>
      <c r="AB53" s="14">
        <f>'4" Foam Maker'!Q25</f>
        <v>0</v>
      </c>
    </row>
    <row r="54" spans="23:28" x14ac:dyDescent="0.55000000000000004">
      <c r="W54" s="45"/>
      <c r="X54" s="45"/>
      <c r="Y54" s="45"/>
      <c r="AA54" s="45"/>
      <c r="AB54" s="45"/>
    </row>
    <row r="55" spans="23:28" x14ac:dyDescent="0.55000000000000004">
      <c r="W55" s="51"/>
      <c r="X55" s="51"/>
      <c r="Y55" s="51"/>
      <c r="AA55" s="51"/>
      <c r="AB55" s="51"/>
    </row>
    <row r="56" spans="23:28" x14ac:dyDescent="0.55000000000000004">
      <c r="X56" s="46" t="s">
        <v>17</v>
      </c>
      <c r="Y56" s="46"/>
      <c r="AB56" s="46" t="s">
        <v>17</v>
      </c>
    </row>
    <row r="57" spans="23:28" x14ac:dyDescent="0.55000000000000004">
      <c r="X57" s="50" t="s">
        <v>15</v>
      </c>
      <c r="AB57" s="50" t="s">
        <v>15</v>
      </c>
    </row>
    <row r="58" spans="23:28" x14ac:dyDescent="0.55000000000000004">
      <c r="W58" s="24" t="s">
        <v>18</v>
      </c>
      <c r="X58" s="52" t="str">
        <f>IF(X51="NOT POSSIBLE","NOT POSSIBLE",SQRT(X47/(29.8*0.615*SQRT(X53))))</f>
        <v>NOT POSSIBLE</v>
      </c>
      <c r="AA58" s="24" t="s">
        <v>18</v>
      </c>
      <c r="AB58" s="52" t="str">
        <f>IF(AB51="NOT POSSIBLE","NOT POSSIBLE",SQRT(AB47/(29.8*0.615*SQRT(AB53))))</f>
        <v>NOT POSSIBLE</v>
      </c>
    </row>
    <row r="59" spans="23:28" x14ac:dyDescent="0.55000000000000004">
      <c r="W59" s="24" t="s">
        <v>19</v>
      </c>
      <c r="X59" s="115" t="str">
        <f>IF(X51="NOT POSSIBLE","NOT POSSIBLE",IF(AND(X51="Possible",1.142&lt;=X58,X58&lt;=1.9),X58,"CHG PRESS OR GPM"))</f>
        <v>NOT POSSIBLE</v>
      </c>
      <c r="AA59" s="24" t="s">
        <v>19</v>
      </c>
      <c r="AB59" s="115" t="str">
        <f>IF(AB51="NOT POSSIBLE","NOT POSSIBLE",IF(AND(AB51="Possible",1.142&lt;=AB58,AB58&lt;=1.9),AB58,"CHG PRESS OR GPM"))</f>
        <v>NOT POSSIBLE</v>
      </c>
    </row>
    <row r="60" spans="23:28" x14ac:dyDescent="0.55000000000000004">
      <c r="W60" s="51"/>
      <c r="X60" s="115"/>
      <c r="AA60" s="51"/>
      <c r="AB60" s="115"/>
    </row>
    <row r="61" spans="23:28" x14ac:dyDescent="0.55000000000000004">
      <c r="W61" s="51"/>
      <c r="X61" s="115"/>
      <c r="AA61" s="51"/>
      <c r="AB61" s="115"/>
    </row>
    <row r="63" spans="23:28" ht="18.3" x14ac:dyDescent="0.7">
      <c r="W63" s="87" t="s">
        <v>55</v>
      </c>
      <c r="AA63" s="87" t="s">
        <v>57</v>
      </c>
    </row>
    <row r="64" spans="23:28" x14ac:dyDescent="0.55000000000000004">
      <c r="W64" s="44" t="s">
        <v>9</v>
      </c>
      <c r="X64" s="44"/>
      <c r="Y64" s="44"/>
      <c r="AA64" s="44" t="s">
        <v>9</v>
      </c>
      <c r="AB64" s="44"/>
    </row>
    <row r="65" spans="23:28" x14ac:dyDescent="0.55000000000000004">
      <c r="W65" s="24" t="s">
        <v>51</v>
      </c>
      <c r="X65" s="14">
        <f>'4" Foam Maker'!P16</f>
        <v>0</v>
      </c>
      <c r="Y65" s="24" t="s">
        <v>7</v>
      </c>
      <c r="AA65" s="24" t="s">
        <v>51</v>
      </c>
      <c r="AB65" s="14">
        <f>P27</f>
        <v>0</v>
      </c>
    </row>
    <row r="66" spans="23:28" x14ac:dyDescent="0.55000000000000004">
      <c r="W66" s="45"/>
      <c r="X66" s="46" t="s">
        <v>11</v>
      </c>
      <c r="Y66" s="45"/>
      <c r="AA66" s="45"/>
      <c r="AB66" s="46" t="s">
        <v>11</v>
      </c>
    </row>
    <row r="67" spans="23:28" x14ac:dyDescent="0.55000000000000004">
      <c r="X67" s="45"/>
      <c r="Y67" s="46"/>
      <c r="AB67" s="45"/>
    </row>
    <row r="68" spans="23:28" x14ac:dyDescent="0.55000000000000004">
      <c r="W68" s="24" t="s">
        <v>12</v>
      </c>
      <c r="X68" s="50" t="s">
        <v>15</v>
      </c>
      <c r="AA68" s="24" t="s">
        <v>12</v>
      </c>
      <c r="AB68" s="50" t="s">
        <v>15</v>
      </c>
    </row>
    <row r="69" spans="23:28" x14ac:dyDescent="0.55000000000000004">
      <c r="X69" s="50" t="str">
        <f>IF(AND(131&lt;=X65,X65&lt;=740),"POSSIBLE","NOT POSSIBLE")</f>
        <v>NOT POSSIBLE</v>
      </c>
      <c r="AB69" s="50" t="str">
        <f>IF(AND(131&lt;=AB65,AB65&lt;=740),"POSSIBLE","NOT POSSIBLE")</f>
        <v>NOT POSSIBLE</v>
      </c>
    </row>
    <row r="70" spans="23:28" x14ac:dyDescent="0.55000000000000004">
      <c r="W70" s="45"/>
      <c r="X70" s="45"/>
      <c r="Y70" s="45"/>
      <c r="AA70" s="45"/>
      <c r="AB70" s="45"/>
    </row>
    <row r="71" spans="23:28" x14ac:dyDescent="0.55000000000000004">
      <c r="W71" s="24" t="s">
        <v>16</v>
      </c>
      <c r="X71" s="15">
        <f>'4" Foam Maker'!Q16</f>
        <v>0</v>
      </c>
      <c r="Y71" s="24" t="s">
        <v>8</v>
      </c>
      <c r="AA71" s="24" t="s">
        <v>16</v>
      </c>
      <c r="AB71" s="15">
        <f>Q27</f>
        <v>0</v>
      </c>
    </row>
    <row r="72" spans="23:28" x14ac:dyDescent="0.55000000000000004">
      <c r="W72" s="45"/>
      <c r="X72" s="45"/>
      <c r="Y72" s="45"/>
      <c r="AA72" s="45"/>
      <c r="AB72" s="45"/>
    </row>
    <row r="73" spans="23:28" x14ac:dyDescent="0.55000000000000004">
      <c r="W73" s="51"/>
      <c r="X73" s="51"/>
      <c r="Y73" s="51"/>
      <c r="AA73" s="51"/>
      <c r="AB73" s="51"/>
    </row>
    <row r="74" spans="23:28" x14ac:dyDescent="0.55000000000000004">
      <c r="X74" s="46" t="s">
        <v>17</v>
      </c>
      <c r="Y74" s="46"/>
      <c r="AB74" s="46" t="s">
        <v>17</v>
      </c>
    </row>
    <row r="75" spans="23:28" x14ac:dyDescent="0.55000000000000004">
      <c r="X75" s="50" t="s">
        <v>15</v>
      </c>
      <c r="AB75" s="50" t="s">
        <v>15</v>
      </c>
    </row>
    <row r="76" spans="23:28" x14ac:dyDescent="0.55000000000000004">
      <c r="W76" s="24" t="s">
        <v>18</v>
      </c>
      <c r="X76" s="52" t="str">
        <f>IF(X69="NOT POSSIBLE","NOT POSSIBLE",SQRT(X65/(29.8*0.615*SQRT(X71))))</f>
        <v>NOT POSSIBLE</v>
      </c>
      <c r="AA76" s="24" t="s">
        <v>18</v>
      </c>
      <c r="AB76" s="52" t="str">
        <f>IF(AB69="NOT POSSIBLE","NOT POSSIBLE",SQRT(AB65/(29.8*0.615*SQRT(AB71))))</f>
        <v>NOT POSSIBLE</v>
      </c>
    </row>
    <row r="77" spans="23:28" x14ac:dyDescent="0.55000000000000004">
      <c r="W77" s="24" t="s">
        <v>19</v>
      </c>
      <c r="X77" s="115" t="str">
        <f>IF(X69="NOT POSSIBLE","NOT POSSIBLE",IF(AND(X69="Possible",1.142&lt;=X76,X76&lt;=1.9),X76,"CHG PRESS OR GPM"))</f>
        <v>NOT POSSIBLE</v>
      </c>
      <c r="AA77" s="24" t="s">
        <v>19</v>
      </c>
      <c r="AB77" s="115" t="str">
        <f>IF(AB69="NOT POSSIBLE","NOT POSSIBLE",IF(AND(AB69="Possible",1.142&lt;=AB76,AB76&lt;=1.9),AB76,"CHG PRESS OR GPM"))</f>
        <v>NOT POSSIBLE</v>
      </c>
    </row>
    <row r="78" spans="23:28" x14ac:dyDescent="0.55000000000000004">
      <c r="W78" s="51"/>
      <c r="X78" s="115"/>
      <c r="AA78" s="51"/>
      <c r="AB78" s="115"/>
    </row>
    <row r="79" spans="23:28" x14ac:dyDescent="0.55000000000000004">
      <c r="W79" s="51"/>
      <c r="X79" s="115"/>
      <c r="AA79" s="51"/>
      <c r="AB79" s="115"/>
    </row>
  </sheetData>
  <sheetProtection algorithmName="SHA-512" hashValue="18qmqqS0Qe5lzK9qxmDE47227sLuZUrVWEGMb064NuxFquJHUY82o4fddn/ju7EhZM5rkg3QFc8M2r4hyLrHWw==" saltValue="F8FYF7sWUlag0qzkli4dcg==" spinCount="100000" sheet="1" selectLockedCells="1"/>
  <mergeCells count="117">
    <mergeCell ref="B2:S2"/>
    <mergeCell ref="B4:M4"/>
    <mergeCell ref="B5:M5"/>
    <mergeCell ref="B6:G6"/>
    <mergeCell ref="I6:P6"/>
    <mergeCell ref="C8:E8"/>
    <mergeCell ref="F8:H8"/>
    <mergeCell ref="I8:K12"/>
    <mergeCell ref="L8:M8"/>
    <mergeCell ref="R8:S8"/>
    <mergeCell ref="O9:O10"/>
    <mergeCell ref="P9:P10"/>
    <mergeCell ref="Q9:Q10"/>
    <mergeCell ref="R9:S10"/>
    <mergeCell ref="C11:C12"/>
    <mergeCell ref="D11:E12"/>
    <mergeCell ref="F11:H12"/>
    <mergeCell ref="L11:M12"/>
    <mergeCell ref="N11:N12"/>
    <mergeCell ref="O11:O12"/>
    <mergeCell ref="C9:C10"/>
    <mergeCell ref="D9:E10"/>
    <mergeCell ref="F9:H10"/>
    <mergeCell ref="L9:M10"/>
    <mergeCell ref="N9:N10"/>
    <mergeCell ref="P11:P12"/>
    <mergeCell ref="Q11:Q12"/>
    <mergeCell ref="R11:S12"/>
    <mergeCell ref="C14:C15"/>
    <mergeCell ref="D14:E15"/>
    <mergeCell ref="F14:H15"/>
    <mergeCell ref="I14:K17"/>
    <mergeCell ref="L14:M15"/>
    <mergeCell ref="N14:N15"/>
    <mergeCell ref="O14:O15"/>
    <mergeCell ref="P14:P15"/>
    <mergeCell ref="Q14:Q15"/>
    <mergeCell ref="R14:S15"/>
    <mergeCell ref="C16:C17"/>
    <mergeCell ref="D16:E17"/>
    <mergeCell ref="F16:H17"/>
    <mergeCell ref="L16:M17"/>
    <mergeCell ref="N16:N17"/>
    <mergeCell ref="O16:O17"/>
    <mergeCell ref="P16:P17"/>
    <mergeCell ref="B20:B28"/>
    <mergeCell ref="C20:C21"/>
    <mergeCell ref="D20:E21"/>
    <mergeCell ref="F20:H21"/>
    <mergeCell ref="L20:M21"/>
    <mergeCell ref="N20:N21"/>
    <mergeCell ref="Q16:Q17"/>
    <mergeCell ref="R16:S17"/>
    <mergeCell ref="C19:E19"/>
    <mergeCell ref="F19:H19"/>
    <mergeCell ref="I19:K23"/>
    <mergeCell ref="L19:M19"/>
    <mergeCell ref="R19:S19"/>
    <mergeCell ref="O20:O21"/>
    <mergeCell ref="P20:P21"/>
    <mergeCell ref="Q20:Q21"/>
    <mergeCell ref="B9:B17"/>
    <mergeCell ref="R20:S21"/>
    <mergeCell ref="C22:C23"/>
    <mergeCell ref="D22:E23"/>
    <mergeCell ref="F22:H23"/>
    <mergeCell ref="L22:M23"/>
    <mergeCell ref="N22:N23"/>
    <mergeCell ref="O22:O23"/>
    <mergeCell ref="P22:P23"/>
    <mergeCell ref="Q22:Q23"/>
    <mergeCell ref="R22:S23"/>
    <mergeCell ref="X22:X24"/>
    <mergeCell ref="AB22:AB24"/>
    <mergeCell ref="C25:C26"/>
    <mergeCell ref="D25:E26"/>
    <mergeCell ref="F25:H26"/>
    <mergeCell ref="I25:K28"/>
    <mergeCell ref="L25:M26"/>
    <mergeCell ref="N25:N26"/>
    <mergeCell ref="O25:O26"/>
    <mergeCell ref="P25:P26"/>
    <mergeCell ref="Q25:Q26"/>
    <mergeCell ref="R25:S26"/>
    <mergeCell ref="C27:C28"/>
    <mergeCell ref="D27:E28"/>
    <mergeCell ref="F27:H28"/>
    <mergeCell ref="L27:M28"/>
    <mergeCell ref="N27:N28"/>
    <mergeCell ref="O27:O28"/>
    <mergeCell ref="P27:P28"/>
    <mergeCell ref="Q27:Q28"/>
    <mergeCell ref="D36:J36"/>
    <mergeCell ref="R36:S36"/>
    <mergeCell ref="D38:J38"/>
    <mergeCell ref="D39:J39"/>
    <mergeCell ref="L39:N39"/>
    <mergeCell ref="O39:P39"/>
    <mergeCell ref="R27:S28"/>
    <mergeCell ref="C30:D30"/>
    <mergeCell ref="F30:J34"/>
    <mergeCell ref="L34:N34"/>
    <mergeCell ref="O34:P34"/>
    <mergeCell ref="L35:N35"/>
    <mergeCell ref="O35:P35"/>
    <mergeCell ref="X59:X61"/>
    <mergeCell ref="AB59:AB61"/>
    <mergeCell ref="X77:X79"/>
    <mergeCell ref="AB77:AB79"/>
    <mergeCell ref="B40:C40"/>
    <mergeCell ref="D40:J40"/>
    <mergeCell ref="L40:N40"/>
    <mergeCell ref="O40:P40"/>
    <mergeCell ref="X40:X42"/>
    <mergeCell ref="AB40:AB42"/>
    <mergeCell ref="R41:S41"/>
    <mergeCell ref="D42:J42"/>
  </mergeCells>
  <printOptions horizontalCentered="1"/>
  <pageMargins left="0.25" right="0.25" top="0.25" bottom="0.25" header="0.3" footer="0.3"/>
  <pageSetup scale="75" orientation="landscape" r:id="rId1"/>
  <colBreaks count="1" manualBreakCount="1">
    <brk id="15" max="1048575"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Select Branch" xr:uid="{793F6BE0-3A70-4E5D-AC3A-6E3827730EEC}">
          <x14:formula1>
            <xm:f>Branches!D5:D36</xm:f>
          </x14:formula1>
          <xm:sqref>R41:S41</xm:sqref>
        </x14:dataValidation>
        <x14:dataValidation type="list" allowBlank="1" showInputMessage="1" showErrorMessage="1" promptTitle="Select Branch" xr:uid="{31AA97F6-DAC2-46F6-8E4E-7DD208AA0240}">
          <x14:formula1>
            <xm:f>Branches!D1:D32</xm:f>
          </x14:formula1>
          <xm:sqref>R36:S37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DCD68-3395-43DA-88D5-31B238C6B6F9}">
  <dimension ref="A1:D88"/>
  <sheetViews>
    <sheetView workbookViewId="0">
      <selection activeCell="E55" sqref="E55"/>
    </sheetView>
  </sheetViews>
  <sheetFormatPr defaultRowHeight="14.4" x14ac:dyDescent="0.55000000000000004"/>
  <cols>
    <col min="1" max="1" width="2.68359375" bestFit="1" customWidth="1"/>
    <col min="2" max="2" width="47" bestFit="1" customWidth="1"/>
    <col min="3" max="3" width="11.578125" bestFit="1" customWidth="1"/>
  </cols>
  <sheetData>
    <row r="1" spans="1:4" x14ac:dyDescent="0.55000000000000004">
      <c r="A1" s="9">
        <v>1</v>
      </c>
      <c r="B1" s="89" t="s">
        <v>110</v>
      </c>
      <c r="C1" s="9" t="s">
        <v>111</v>
      </c>
      <c r="D1" t="s">
        <v>33</v>
      </c>
    </row>
    <row r="2" spans="1:4" x14ac:dyDescent="0.55000000000000004">
      <c r="A2" s="9">
        <v>2</v>
      </c>
      <c r="B2" s="89" t="s">
        <v>20</v>
      </c>
      <c r="C2" s="10" t="s">
        <v>112</v>
      </c>
    </row>
    <row r="3" spans="1:4" x14ac:dyDescent="0.55000000000000004">
      <c r="A3" s="9">
        <v>3</v>
      </c>
      <c r="B3" s="89" t="s">
        <v>21</v>
      </c>
      <c r="C3" s="10" t="s">
        <v>113</v>
      </c>
    </row>
    <row r="4" spans="1:4" x14ac:dyDescent="0.55000000000000004">
      <c r="A4" s="9">
        <v>4</v>
      </c>
      <c r="B4" s="89" t="s">
        <v>22</v>
      </c>
      <c r="C4" s="10" t="s">
        <v>114</v>
      </c>
    </row>
    <row r="5" spans="1:4" x14ac:dyDescent="0.55000000000000004">
      <c r="A5" s="9"/>
      <c r="B5" s="89"/>
      <c r="C5" s="9"/>
    </row>
    <row r="6" spans="1:4" x14ac:dyDescent="0.55000000000000004">
      <c r="A6" s="9">
        <v>5</v>
      </c>
      <c r="B6" s="89" t="s">
        <v>115</v>
      </c>
      <c r="C6" s="9" t="s">
        <v>116</v>
      </c>
    </row>
    <row r="7" spans="1:4" x14ac:dyDescent="0.55000000000000004">
      <c r="A7" s="9">
        <v>6</v>
      </c>
      <c r="B7" s="89" t="s">
        <v>23</v>
      </c>
      <c r="C7" s="10" t="s">
        <v>117</v>
      </c>
    </row>
    <row r="8" spans="1:4" x14ac:dyDescent="0.55000000000000004">
      <c r="A8" s="9">
        <v>7</v>
      </c>
      <c r="B8" s="89" t="s">
        <v>24</v>
      </c>
      <c r="C8" s="10" t="s">
        <v>118</v>
      </c>
    </row>
    <row r="9" spans="1:4" x14ac:dyDescent="0.55000000000000004">
      <c r="A9" s="9">
        <v>8</v>
      </c>
      <c r="B9" s="89" t="s">
        <v>25</v>
      </c>
      <c r="C9" s="10" t="s">
        <v>119</v>
      </c>
    </row>
    <row r="11" spans="1:4" x14ac:dyDescent="0.55000000000000004">
      <c r="A11" s="9">
        <v>9</v>
      </c>
      <c r="B11" s="11" t="s">
        <v>120</v>
      </c>
      <c r="C11" s="9" t="s">
        <v>121</v>
      </c>
    </row>
    <row r="12" spans="1:4" x14ac:dyDescent="0.55000000000000004">
      <c r="A12" s="9">
        <v>10</v>
      </c>
      <c r="B12" s="11" t="s">
        <v>26</v>
      </c>
      <c r="C12" s="10" t="s">
        <v>122</v>
      </c>
    </row>
    <row r="13" spans="1:4" x14ac:dyDescent="0.55000000000000004">
      <c r="A13" s="9">
        <v>11</v>
      </c>
      <c r="B13" s="11" t="s">
        <v>27</v>
      </c>
      <c r="C13" s="10" t="s">
        <v>123</v>
      </c>
    </row>
    <row r="14" spans="1:4" x14ac:dyDescent="0.55000000000000004">
      <c r="A14" s="9">
        <v>12</v>
      </c>
      <c r="B14" s="11" t="s">
        <v>28</v>
      </c>
      <c r="C14" s="10" t="s">
        <v>124</v>
      </c>
    </row>
    <row r="15" spans="1:4" x14ac:dyDescent="0.55000000000000004">
      <c r="A15" s="9"/>
    </row>
    <row r="16" spans="1:4" x14ac:dyDescent="0.55000000000000004">
      <c r="A16" s="9">
        <v>13</v>
      </c>
      <c r="B16" s="89" t="s">
        <v>125</v>
      </c>
      <c r="C16" s="9" t="s">
        <v>126</v>
      </c>
    </row>
    <row r="17" spans="1:3" x14ac:dyDescent="0.55000000000000004">
      <c r="A17" s="9">
        <v>14</v>
      </c>
      <c r="B17" s="89" t="s">
        <v>29</v>
      </c>
      <c r="C17" s="10" t="s">
        <v>127</v>
      </c>
    </row>
    <row r="18" spans="1:3" x14ac:dyDescent="0.55000000000000004">
      <c r="A18" s="9">
        <v>15</v>
      </c>
      <c r="B18" s="89" t="s">
        <v>30</v>
      </c>
      <c r="C18" s="10" t="s">
        <v>128</v>
      </c>
    </row>
    <row r="19" spans="1:3" x14ac:dyDescent="0.55000000000000004">
      <c r="A19" s="9">
        <v>16</v>
      </c>
      <c r="B19" s="89" t="s">
        <v>31</v>
      </c>
      <c r="C19" s="10" t="s">
        <v>129</v>
      </c>
    </row>
    <row r="22" spans="1:3" x14ac:dyDescent="0.55000000000000004">
      <c r="B22" s="89" t="s">
        <v>130</v>
      </c>
    </row>
    <row r="23" spans="1:3" x14ac:dyDescent="0.55000000000000004">
      <c r="A23" s="9">
        <v>1</v>
      </c>
      <c r="B23" s="89" t="s">
        <v>110</v>
      </c>
      <c r="C23" s="9" t="s">
        <v>131</v>
      </c>
    </row>
    <row r="24" spans="1:3" x14ac:dyDescent="0.55000000000000004">
      <c r="A24" s="9">
        <v>2</v>
      </c>
      <c r="B24" s="89" t="s">
        <v>20</v>
      </c>
      <c r="C24" s="9" t="s">
        <v>131</v>
      </c>
    </row>
    <row r="25" spans="1:3" x14ac:dyDescent="0.55000000000000004">
      <c r="A25" s="9">
        <v>3</v>
      </c>
      <c r="B25" s="89" t="s">
        <v>21</v>
      </c>
      <c r="C25" s="9" t="s">
        <v>132</v>
      </c>
    </row>
    <row r="26" spans="1:3" x14ac:dyDescent="0.55000000000000004">
      <c r="A26" s="9">
        <v>4</v>
      </c>
      <c r="B26" s="89" t="s">
        <v>22</v>
      </c>
      <c r="C26" s="9" t="s">
        <v>133</v>
      </c>
    </row>
    <row r="27" spans="1:3" x14ac:dyDescent="0.55000000000000004">
      <c r="A27" s="9"/>
      <c r="B27" s="89"/>
      <c r="C27" s="9"/>
    </row>
    <row r="28" spans="1:3" x14ac:dyDescent="0.55000000000000004">
      <c r="A28" s="9">
        <v>5</v>
      </c>
      <c r="B28" s="89" t="s">
        <v>115</v>
      </c>
      <c r="C28" s="9" t="s">
        <v>134</v>
      </c>
    </row>
    <row r="29" spans="1:3" x14ac:dyDescent="0.55000000000000004">
      <c r="A29" s="9">
        <v>6</v>
      </c>
      <c r="B29" s="89" t="s">
        <v>23</v>
      </c>
      <c r="C29" s="9" t="s">
        <v>134</v>
      </c>
    </row>
    <row r="30" spans="1:3" x14ac:dyDescent="0.55000000000000004">
      <c r="A30" s="9">
        <v>7</v>
      </c>
      <c r="B30" s="89" t="s">
        <v>24</v>
      </c>
      <c r="C30" s="9" t="s">
        <v>135</v>
      </c>
    </row>
    <row r="31" spans="1:3" x14ac:dyDescent="0.55000000000000004">
      <c r="A31" s="9">
        <v>8</v>
      </c>
      <c r="B31" s="89" t="s">
        <v>25</v>
      </c>
      <c r="C31" s="9" t="s">
        <v>136</v>
      </c>
    </row>
    <row r="32" spans="1:3" x14ac:dyDescent="0.55000000000000004">
      <c r="C32" s="9"/>
    </row>
    <row r="33" spans="1:3" x14ac:dyDescent="0.55000000000000004">
      <c r="A33" s="9">
        <v>9</v>
      </c>
      <c r="B33" s="11" t="s">
        <v>120</v>
      </c>
      <c r="C33" s="9" t="s">
        <v>137</v>
      </c>
    </row>
    <row r="34" spans="1:3" x14ac:dyDescent="0.55000000000000004">
      <c r="A34" s="9">
        <v>10</v>
      </c>
      <c r="B34" s="11" t="s">
        <v>26</v>
      </c>
      <c r="C34" s="9" t="s">
        <v>137</v>
      </c>
    </row>
    <row r="35" spans="1:3" x14ac:dyDescent="0.55000000000000004">
      <c r="A35" s="9">
        <v>11</v>
      </c>
      <c r="B35" s="11" t="s">
        <v>27</v>
      </c>
      <c r="C35" s="9" t="s">
        <v>138</v>
      </c>
    </row>
    <row r="36" spans="1:3" x14ac:dyDescent="0.55000000000000004">
      <c r="A36" s="9">
        <v>12</v>
      </c>
      <c r="B36" s="11" t="s">
        <v>28</v>
      </c>
      <c r="C36" s="9" t="s">
        <v>139</v>
      </c>
    </row>
    <row r="37" spans="1:3" x14ac:dyDescent="0.55000000000000004">
      <c r="A37" s="9"/>
      <c r="C37" s="9"/>
    </row>
    <row r="38" spans="1:3" x14ac:dyDescent="0.55000000000000004">
      <c r="A38" s="9">
        <v>13</v>
      </c>
      <c r="B38" s="89" t="s">
        <v>125</v>
      </c>
      <c r="C38" s="9" t="s">
        <v>140</v>
      </c>
    </row>
    <row r="39" spans="1:3" x14ac:dyDescent="0.55000000000000004">
      <c r="A39" s="9">
        <v>14</v>
      </c>
      <c r="B39" s="89" t="s">
        <v>29</v>
      </c>
      <c r="C39" s="9" t="s">
        <v>140</v>
      </c>
    </row>
    <row r="40" spans="1:3" x14ac:dyDescent="0.55000000000000004">
      <c r="A40" s="9">
        <v>15</v>
      </c>
      <c r="B40" s="89" t="s">
        <v>30</v>
      </c>
      <c r="C40" s="9" t="s">
        <v>141</v>
      </c>
    </row>
    <row r="41" spans="1:3" x14ac:dyDescent="0.55000000000000004">
      <c r="A41" s="9">
        <v>16</v>
      </c>
      <c r="B41" s="89" t="s">
        <v>31</v>
      </c>
      <c r="C41" s="9" t="s">
        <v>142</v>
      </c>
    </row>
    <row r="42" spans="1:3" x14ac:dyDescent="0.55000000000000004">
      <c r="A42" s="9"/>
      <c r="B42" s="11"/>
      <c r="C42" s="9"/>
    </row>
    <row r="43" spans="1:3" x14ac:dyDescent="0.55000000000000004">
      <c r="A43" s="9"/>
      <c r="B43" s="11"/>
      <c r="C43" s="9"/>
    </row>
    <row r="44" spans="1:3" x14ac:dyDescent="0.55000000000000004">
      <c r="A44" s="9"/>
      <c r="B44" s="11"/>
      <c r="C44" s="9"/>
    </row>
    <row r="45" spans="1:3" x14ac:dyDescent="0.55000000000000004">
      <c r="A45" s="9"/>
      <c r="B45" s="11"/>
      <c r="C45" s="9"/>
    </row>
    <row r="46" spans="1:3" x14ac:dyDescent="0.55000000000000004">
      <c r="A46" s="9"/>
      <c r="B46" s="11"/>
      <c r="C46" s="9"/>
    </row>
    <row r="47" spans="1:3" x14ac:dyDescent="0.55000000000000004">
      <c r="A47" s="9"/>
      <c r="B47" s="11"/>
      <c r="C47" s="9"/>
    </row>
    <row r="48" spans="1:3" x14ac:dyDescent="0.55000000000000004">
      <c r="A48" s="9"/>
      <c r="B48" s="11"/>
      <c r="C48" s="9"/>
    </row>
    <row r="49" spans="1:3" x14ac:dyDescent="0.55000000000000004">
      <c r="A49" s="9"/>
      <c r="B49" s="11"/>
      <c r="C49" s="9"/>
    </row>
    <row r="50" spans="1:3" x14ac:dyDescent="0.55000000000000004">
      <c r="A50" s="9"/>
      <c r="B50" s="11"/>
      <c r="C50" s="9"/>
    </row>
    <row r="51" spans="1:3" x14ac:dyDescent="0.55000000000000004">
      <c r="A51" s="9"/>
      <c r="B51" s="11"/>
      <c r="C51" s="9"/>
    </row>
    <row r="52" spans="1:3" x14ac:dyDescent="0.55000000000000004">
      <c r="A52" s="9"/>
      <c r="B52" s="11"/>
      <c r="C52" s="9"/>
    </row>
    <row r="53" spans="1:3" x14ac:dyDescent="0.55000000000000004">
      <c r="A53" s="9"/>
      <c r="B53" s="11"/>
      <c r="C53" s="9"/>
    </row>
    <row r="54" spans="1:3" x14ac:dyDescent="0.55000000000000004">
      <c r="A54" s="9"/>
      <c r="B54" s="11"/>
      <c r="C54" s="9"/>
    </row>
    <row r="55" spans="1:3" x14ac:dyDescent="0.55000000000000004">
      <c r="A55" s="9"/>
      <c r="B55" s="11"/>
      <c r="C55" s="9"/>
    </row>
    <row r="56" spans="1:3" x14ac:dyDescent="0.55000000000000004">
      <c r="A56" s="9"/>
      <c r="B56" s="11"/>
      <c r="C56" s="9"/>
    </row>
    <row r="57" spans="1:3" x14ac:dyDescent="0.55000000000000004">
      <c r="A57" s="9"/>
      <c r="B57" s="11"/>
      <c r="C57" s="9"/>
    </row>
    <row r="58" spans="1:3" x14ac:dyDescent="0.55000000000000004">
      <c r="A58" s="9"/>
      <c r="B58" s="11"/>
      <c r="C58" s="9"/>
    </row>
    <row r="59" spans="1:3" x14ac:dyDescent="0.55000000000000004">
      <c r="A59" s="9"/>
      <c r="B59" s="11"/>
      <c r="C59" s="9"/>
    </row>
    <row r="60" spans="1:3" x14ac:dyDescent="0.55000000000000004">
      <c r="A60" s="9"/>
      <c r="B60" s="11"/>
      <c r="C60" s="9"/>
    </row>
    <row r="61" spans="1:3" x14ac:dyDescent="0.55000000000000004">
      <c r="A61" s="9"/>
      <c r="B61" s="11"/>
      <c r="C61" s="9"/>
    </row>
    <row r="62" spans="1:3" x14ac:dyDescent="0.55000000000000004">
      <c r="A62" s="9"/>
      <c r="B62" s="11"/>
      <c r="C62" s="9"/>
    </row>
    <row r="63" spans="1:3" x14ac:dyDescent="0.55000000000000004">
      <c r="A63" s="9"/>
      <c r="B63" s="11"/>
      <c r="C63" s="9"/>
    </row>
    <row r="64" spans="1:3" x14ac:dyDescent="0.55000000000000004">
      <c r="A64" s="9"/>
      <c r="B64" s="11"/>
      <c r="C64" s="9"/>
    </row>
    <row r="65" spans="1:3" x14ac:dyDescent="0.55000000000000004">
      <c r="A65" s="9"/>
      <c r="B65" s="11"/>
      <c r="C65" s="9"/>
    </row>
    <row r="66" spans="1:3" x14ac:dyDescent="0.55000000000000004">
      <c r="A66" s="9"/>
      <c r="B66" s="11"/>
      <c r="C66" s="9"/>
    </row>
    <row r="67" spans="1:3" x14ac:dyDescent="0.55000000000000004">
      <c r="A67" s="9"/>
      <c r="B67" s="11"/>
      <c r="C67" s="9"/>
    </row>
    <row r="68" spans="1:3" x14ac:dyDescent="0.55000000000000004">
      <c r="A68" s="9"/>
      <c r="B68" s="11"/>
      <c r="C68" s="9"/>
    </row>
    <row r="69" spans="1:3" x14ac:dyDescent="0.55000000000000004">
      <c r="A69" s="9"/>
      <c r="B69" s="11"/>
      <c r="C69" s="9"/>
    </row>
    <row r="70" spans="1:3" x14ac:dyDescent="0.55000000000000004">
      <c r="A70" s="9"/>
      <c r="B70" s="11"/>
      <c r="C70" s="9"/>
    </row>
    <row r="71" spans="1:3" x14ac:dyDescent="0.55000000000000004">
      <c r="A71" s="9"/>
      <c r="B71" s="11"/>
      <c r="C71" s="9"/>
    </row>
    <row r="72" spans="1:3" x14ac:dyDescent="0.55000000000000004">
      <c r="A72" s="9"/>
      <c r="B72" s="11"/>
      <c r="C72" s="9"/>
    </row>
    <row r="73" spans="1:3" x14ac:dyDescent="0.55000000000000004">
      <c r="A73" s="9"/>
      <c r="B73" s="11"/>
      <c r="C73" s="9"/>
    </row>
    <row r="74" spans="1:3" x14ac:dyDescent="0.55000000000000004">
      <c r="A74" s="9"/>
      <c r="B74" s="11"/>
      <c r="C74" s="9"/>
    </row>
    <row r="75" spans="1:3" x14ac:dyDescent="0.55000000000000004">
      <c r="A75" s="9"/>
      <c r="B75" s="11"/>
      <c r="C75" s="9"/>
    </row>
    <row r="76" spans="1:3" x14ac:dyDescent="0.55000000000000004">
      <c r="A76" s="9"/>
      <c r="B76" s="11"/>
      <c r="C76" s="9"/>
    </row>
    <row r="77" spans="1:3" x14ac:dyDescent="0.55000000000000004">
      <c r="A77" s="9"/>
      <c r="B77" s="11"/>
      <c r="C77" s="9"/>
    </row>
    <row r="78" spans="1:3" x14ac:dyDescent="0.55000000000000004">
      <c r="A78" s="9"/>
      <c r="B78" s="11"/>
      <c r="C78" s="9"/>
    </row>
    <row r="79" spans="1:3" x14ac:dyDescent="0.55000000000000004">
      <c r="A79" s="9"/>
      <c r="B79" s="11"/>
      <c r="C79" s="9"/>
    </row>
    <row r="80" spans="1:3" x14ac:dyDescent="0.55000000000000004">
      <c r="A80" s="9"/>
      <c r="B80" s="11"/>
      <c r="C80" s="9"/>
    </row>
    <row r="81" spans="1:3" x14ac:dyDescent="0.55000000000000004">
      <c r="A81" s="9"/>
      <c r="B81" s="11"/>
      <c r="C81" s="9"/>
    </row>
    <row r="82" spans="1:3" x14ac:dyDescent="0.55000000000000004">
      <c r="A82" s="9"/>
      <c r="B82" s="11"/>
      <c r="C82" s="9"/>
    </row>
    <row r="83" spans="1:3" x14ac:dyDescent="0.55000000000000004">
      <c r="A83" s="9"/>
      <c r="B83" s="11"/>
      <c r="C83" s="9"/>
    </row>
    <row r="84" spans="1:3" x14ac:dyDescent="0.55000000000000004">
      <c r="A84" s="9"/>
      <c r="B84" s="11"/>
      <c r="C84" s="9"/>
    </row>
    <row r="85" spans="1:3" x14ac:dyDescent="0.55000000000000004">
      <c r="A85" s="9"/>
      <c r="B85" s="11"/>
      <c r="C85" s="9"/>
    </row>
    <row r="86" spans="1:3" x14ac:dyDescent="0.55000000000000004">
      <c r="A86" s="9"/>
      <c r="B86" s="11"/>
      <c r="C86" s="9"/>
    </row>
    <row r="87" spans="1:3" x14ac:dyDescent="0.55000000000000004">
      <c r="A87" s="9"/>
      <c r="B87" s="11"/>
      <c r="C87" s="9"/>
    </row>
    <row r="88" spans="1:3" x14ac:dyDescent="0.55000000000000004">
      <c r="A88" s="9"/>
      <c r="B88" s="11"/>
      <c r="C88" s="9"/>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27155-406A-49C6-B989-D90F069A8CF7}">
  <sheetPr>
    <pageSetUpPr fitToPage="1"/>
  </sheetPr>
  <dimension ref="A1:Y78"/>
  <sheetViews>
    <sheetView topLeftCell="K4" workbookViewId="0">
      <selection activeCell="A91" sqref="A91"/>
    </sheetView>
  </sheetViews>
  <sheetFormatPr defaultRowHeight="15.6" x14ac:dyDescent="0.6"/>
  <cols>
    <col min="1" max="1" width="27" customWidth="1"/>
    <col min="2" max="4" width="19.68359375" customWidth="1"/>
    <col min="5" max="5" width="19.578125" customWidth="1"/>
    <col min="17" max="17" width="9.15625" style="16"/>
    <col min="21" max="21" width="30" customWidth="1"/>
    <col min="22" max="25" width="19.578125" customWidth="1"/>
  </cols>
  <sheetData>
    <row r="1" spans="1:25" x14ac:dyDescent="0.6">
      <c r="A1" s="8" t="s">
        <v>9</v>
      </c>
      <c r="B1" s="8"/>
      <c r="C1" s="8"/>
      <c r="D1" s="8"/>
      <c r="E1" s="8"/>
    </row>
    <row r="2" spans="1:25" x14ac:dyDescent="0.6">
      <c r="A2" t="s">
        <v>10</v>
      </c>
      <c r="B2" s="3" t="e">
        <f>#REF!</f>
        <v>#REF!</v>
      </c>
      <c r="C2" t="s">
        <v>7</v>
      </c>
    </row>
    <row r="3" spans="1:25" x14ac:dyDescent="0.6">
      <c r="A3" s="4"/>
      <c r="B3" s="219" t="s">
        <v>11</v>
      </c>
      <c r="C3" s="219"/>
      <c r="D3" s="219"/>
      <c r="E3" s="219"/>
    </row>
    <row r="4" spans="1:25" x14ac:dyDescent="0.6">
      <c r="B4" s="4"/>
      <c r="C4" s="5"/>
      <c r="D4" s="5"/>
      <c r="E4" s="5"/>
    </row>
    <row r="5" spans="1:25" x14ac:dyDescent="0.6">
      <c r="A5" t="s">
        <v>12</v>
      </c>
      <c r="B5" s="6" t="s">
        <v>13</v>
      </c>
      <c r="C5" s="6" t="s">
        <v>1</v>
      </c>
      <c r="D5" s="6" t="s">
        <v>14</v>
      </c>
      <c r="E5" s="6" t="s">
        <v>15</v>
      </c>
    </row>
    <row r="6" spans="1:25" x14ac:dyDescent="0.6">
      <c r="B6" s="6" t="e">
        <f>IF(AND(6&lt;=B2,B2&lt;=83),"POSSIBLE","NOT POSSIBLE")</f>
        <v>#REF!</v>
      </c>
      <c r="C6" s="6" t="e">
        <f>IF(AND(6&lt;=B2,B2&lt;=83),"POSSIBLE","NOT POSSIBLE")</f>
        <v>#REF!</v>
      </c>
      <c r="D6" s="6" t="e">
        <f>IF(AND(6&lt;=B2,B2&lt;=83),"POSSIBLE","NOT POSSIBLE")</f>
        <v>#REF!</v>
      </c>
      <c r="E6" s="6" t="e">
        <f>IF(AND(6&lt;=B2,B2&lt;=83),"POSSIBLE","NOT POSSIBLE")</f>
        <v>#REF!</v>
      </c>
    </row>
    <row r="7" spans="1:25" x14ac:dyDescent="0.6">
      <c r="A7" s="4"/>
      <c r="B7" s="4"/>
      <c r="C7" s="4"/>
      <c r="D7" s="4"/>
      <c r="E7" s="2"/>
    </row>
    <row r="8" spans="1:25" x14ac:dyDescent="0.6">
      <c r="A8" t="s">
        <v>16</v>
      </c>
      <c r="B8" s="12" t="e">
        <f>#REF!</f>
        <v>#REF!</v>
      </c>
      <c r="C8" t="s">
        <v>8</v>
      </c>
      <c r="D8" s="2"/>
      <c r="E8" s="2"/>
    </row>
    <row r="9" spans="1:25" x14ac:dyDescent="0.6">
      <c r="A9" s="4"/>
      <c r="B9" s="4"/>
      <c r="C9" s="4"/>
      <c r="D9" s="4"/>
      <c r="E9" s="4"/>
      <c r="Q9" s="16" t="s">
        <v>47</v>
      </c>
      <c r="U9" s="8" t="s">
        <v>9</v>
      </c>
      <c r="V9" s="8"/>
      <c r="W9" s="8"/>
      <c r="X9" s="8"/>
      <c r="Y9" s="8"/>
    </row>
    <row r="10" spans="1:25" x14ac:dyDescent="0.6">
      <c r="A10" s="1"/>
      <c r="B10" s="1"/>
      <c r="C10" s="1"/>
      <c r="D10" s="1"/>
      <c r="E10" s="1"/>
      <c r="U10" t="s">
        <v>51</v>
      </c>
      <c r="V10" s="14">
        <f>'1.5" Foam Maker'!P9</f>
        <v>0</v>
      </c>
      <c r="W10" t="s">
        <v>7</v>
      </c>
    </row>
    <row r="11" spans="1:25" x14ac:dyDescent="0.6">
      <c r="B11" s="220" t="s">
        <v>17</v>
      </c>
      <c r="C11" s="220"/>
      <c r="D11" s="220"/>
      <c r="E11" s="220"/>
      <c r="U11" s="4"/>
      <c r="V11" s="5" t="s">
        <v>11</v>
      </c>
      <c r="W11" s="4"/>
    </row>
    <row r="12" spans="1:25" x14ac:dyDescent="0.6">
      <c r="B12" s="6" t="s">
        <v>13</v>
      </c>
      <c r="C12" s="6" t="s">
        <v>1</v>
      </c>
      <c r="D12" s="6" t="s">
        <v>14</v>
      </c>
      <c r="E12" s="6" t="s">
        <v>15</v>
      </c>
      <c r="V12" s="4"/>
      <c r="W12" s="5"/>
      <c r="X12" s="5"/>
      <c r="Y12" s="5"/>
    </row>
    <row r="13" spans="1:25" x14ac:dyDescent="0.6">
      <c r="A13" t="s">
        <v>18</v>
      </c>
      <c r="B13" s="7" t="e">
        <f>IF(B6="NOT POSSIBLE","NOT POSSIBLE",SQRT(B2/(29.8*0.615*SQRT(B8))))</f>
        <v>#REF!</v>
      </c>
      <c r="C13" s="7" t="str">
        <f>IF(V14="NOT POSSIBLE","NOT POSSIBLE",SQRT(B2/(29.8*0.615*SQRT(B8))))</f>
        <v>NOT POSSIBLE</v>
      </c>
      <c r="D13" s="7" t="e">
        <f>IF(D6="NOT POSSIBLE","NOT POSSIBLE",SQRT(B2/(29.8*0.615*SQRT(B8))))</f>
        <v>#REF!</v>
      </c>
      <c r="E13" s="7" t="e">
        <f>IF(E6="NOT POSSIBLE","NOT POSSIBLE",SQRT(B2/(29.8*0.615*SQRT(B8))))</f>
        <v>#REF!</v>
      </c>
      <c r="U13" t="s">
        <v>12</v>
      </c>
      <c r="V13" s="6" t="s">
        <v>1</v>
      </c>
      <c r="W13" s="6" t="s">
        <v>14</v>
      </c>
      <c r="X13" s="6" t="s">
        <v>15</v>
      </c>
      <c r="Y13" s="6" t="s">
        <v>46</v>
      </c>
    </row>
    <row r="14" spans="1:25" x14ac:dyDescent="0.6">
      <c r="A14" t="s">
        <v>19</v>
      </c>
      <c r="B14" s="221" t="e">
        <f>IF(B6="NOT POSSIBLE","NOT POSSIBLE",IF(AND(B6="Possible",0.25&lt;=V13,V13&lt;=0.635),V13,"CHG PRESS OR GPM"))</f>
        <v>#REF!</v>
      </c>
      <c r="C14" s="223" t="e">
        <f>IF(C6="NOT POSSIBLE","NOT POSSIBLE",IF(AND(C6="Possible",0.51&lt;=C13,C13&lt;=1.05),C13,"CHG PRESS OR GP"))</f>
        <v>#REF!</v>
      </c>
      <c r="D14" s="223" t="e">
        <f>IF(D6="NOT POSSIBLE","NOT POSSIBLE",IF(AND(D6="Possible",0.906&lt;=D13,D13&lt;=1.531),D13,"CHG PRESS OR GPM"))</f>
        <v>#REF!</v>
      </c>
      <c r="E14" s="223" t="e">
        <f>IF(E6="NOT POSSIBLE","NOT POSSIBLE",IF(AND(E6="Possible",1.142&lt;=E13,E13&lt;=1.9),E13,"CHANGE PRESSURE"))</f>
        <v>#REF!</v>
      </c>
      <c r="V14" s="6" t="str">
        <f>IF(AND(36&lt;=V10,V10&lt;=226),"POSSIBLE","NOT POSSIBLE")</f>
        <v>NOT POSSIBLE</v>
      </c>
      <c r="W14" s="6" t="str">
        <f>IF(AND(82&lt;=V10,V10&lt;=480),"POSSIBLE","NOT POSSIBLE")</f>
        <v>NOT POSSIBLE</v>
      </c>
      <c r="X14" s="6" t="str">
        <f>IF(AND(131&lt;=V10,V10&lt;=740),"POSSIBLE","NOT POSSIBLE")</f>
        <v>NOT POSSIBLE</v>
      </c>
      <c r="Y14" s="6" t="str">
        <f>IF(AND(362&lt;=V10,V10&lt;=1261),"POSSIBLE","NOT POSSIBLE")</f>
        <v>NOT POSSIBLE</v>
      </c>
    </row>
    <row r="15" spans="1:25" x14ac:dyDescent="0.6">
      <c r="A15" s="1"/>
      <c r="B15" s="222"/>
      <c r="C15" s="224"/>
      <c r="D15" s="224"/>
      <c r="E15" s="224"/>
      <c r="U15" s="4"/>
      <c r="V15" s="4"/>
      <c r="W15" s="4"/>
      <c r="X15" s="4"/>
      <c r="Y15" s="2"/>
    </row>
    <row r="16" spans="1:25" x14ac:dyDescent="0.6">
      <c r="A16" s="1"/>
      <c r="B16" s="222"/>
      <c r="C16" s="224"/>
      <c r="D16" s="224"/>
      <c r="E16" s="224"/>
      <c r="U16" t="s">
        <v>16</v>
      </c>
      <c r="V16" s="15">
        <f>'1.5" Foam Maker'!Q9</f>
        <v>0</v>
      </c>
      <c r="W16" t="s">
        <v>8</v>
      </c>
      <c r="X16" s="2"/>
      <c r="Y16" s="2"/>
    </row>
    <row r="17" spans="17:25" x14ac:dyDescent="0.6">
      <c r="U17" s="4"/>
      <c r="V17" s="4"/>
      <c r="W17" s="4"/>
      <c r="X17" s="4"/>
      <c r="Y17" s="4"/>
    </row>
    <row r="18" spans="17:25" x14ac:dyDescent="0.6">
      <c r="U18" s="1"/>
      <c r="V18" s="1"/>
      <c r="W18" s="1"/>
      <c r="X18" s="1"/>
      <c r="Y18" s="1"/>
    </row>
    <row r="19" spans="17:25" x14ac:dyDescent="0.6">
      <c r="V19" s="5" t="s">
        <v>17</v>
      </c>
      <c r="W19" s="5"/>
      <c r="X19" s="5"/>
      <c r="Y19" s="5"/>
    </row>
    <row r="20" spans="17:25" x14ac:dyDescent="0.6">
      <c r="V20" s="6" t="s">
        <v>1</v>
      </c>
      <c r="W20" s="6" t="s">
        <v>14</v>
      </c>
      <c r="X20" s="6" t="s">
        <v>15</v>
      </c>
      <c r="Y20" s="6" t="s">
        <v>46</v>
      </c>
    </row>
    <row r="21" spans="17:25" x14ac:dyDescent="0.6">
      <c r="U21" t="s">
        <v>18</v>
      </c>
      <c r="V21" s="7" t="str">
        <f>IF(V14="NOT POSSIBLE","NOT POSSIBLE",SQRT(V10/(29.8*0.615*SQRT(V16))))</f>
        <v>NOT POSSIBLE</v>
      </c>
      <c r="W21" s="7" t="str">
        <f>IF(W14="NOT POSSIBLE","NOT POSSIBLE",SQRT(V10/(29.8*0.615*SQRT(V16))))</f>
        <v>NOT POSSIBLE</v>
      </c>
      <c r="X21" s="7" t="str">
        <f>IF(X14="NOT POSSIBLE","NOT POSSIBLE",SQRT(V10/(29.8*0.615*SQRT(V16))))</f>
        <v>NOT POSSIBLE</v>
      </c>
      <c r="Y21" s="13" t="str">
        <f>IF(Y14="NOT POSSIBLE","NOT POSSIBLE",SQRT(V10/(29.8*0.615*SQRT(V16))))</f>
        <v>NOT POSSIBLE</v>
      </c>
    </row>
    <row r="22" spans="17:25" x14ac:dyDescent="0.6">
      <c r="U22" t="s">
        <v>19</v>
      </c>
      <c r="V22" s="218" t="str">
        <f>IF(V14="NOT POSSIBLE","NOT POSSIBLE",IF(AND(V14="Possible",0.6&lt;=V21,V21&lt;=1.05),V21,"CHG PRESS OR GPM"))</f>
        <v>NOT POSSIBLE</v>
      </c>
      <c r="W22" s="218" t="str">
        <f>IF(W14="NOT POSSIBLE","NOT POSSIBLE",IF(AND(W14="Possible",0.906&lt;=W21,W21&lt;=1.531),W21,"CHG PRESS OR GPM"))</f>
        <v>NOT POSSIBLE</v>
      </c>
      <c r="X22" s="218" t="str">
        <f>IF(X14="NOT POSSIBLE","NOT POSSIBLE",IF(AND(X14="Possible",1.142&lt;=X21,X21&lt;=1.9),X21,"CHG PRESS OR GPM"))</f>
        <v>NOT POSSIBLE</v>
      </c>
      <c r="Y22" s="218" t="str">
        <f>IF(Y14="NOT POSSIBLE","NOT POSSIBLE",IF(AND(Y14="Possible",1.9&lt;=Y21,Y21&lt;=2.481),Y21,"CHG PRESS OR GPM"))</f>
        <v>NOT POSSIBLE</v>
      </c>
    </row>
    <row r="23" spans="17:25" x14ac:dyDescent="0.6">
      <c r="U23" s="1"/>
      <c r="V23" s="218"/>
      <c r="W23" s="218"/>
      <c r="X23" s="218"/>
      <c r="Y23" s="218"/>
    </row>
    <row r="24" spans="17:25" x14ac:dyDescent="0.6">
      <c r="U24" s="1"/>
      <c r="V24" s="218"/>
      <c r="W24" s="218"/>
      <c r="X24" s="218"/>
      <c r="Y24" s="218"/>
    </row>
    <row r="27" spans="17:25" x14ac:dyDescent="0.6">
      <c r="Q27" s="16" t="s">
        <v>48</v>
      </c>
      <c r="U27" s="8" t="s">
        <v>9</v>
      </c>
      <c r="V27" s="8"/>
      <c r="W27" s="8"/>
      <c r="X27" s="8"/>
      <c r="Y27" s="8"/>
    </row>
    <row r="28" spans="17:25" x14ac:dyDescent="0.6">
      <c r="U28" t="s">
        <v>51</v>
      </c>
      <c r="V28" s="14">
        <f>'1.5" Foam Maker'!P11</f>
        <v>0</v>
      </c>
      <c r="W28" t="s">
        <v>7</v>
      </c>
    </row>
    <row r="29" spans="17:25" x14ac:dyDescent="0.6">
      <c r="U29" s="4"/>
      <c r="V29" s="5" t="s">
        <v>11</v>
      </c>
      <c r="W29" s="4"/>
    </row>
    <row r="30" spans="17:25" x14ac:dyDescent="0.6">
      <c r="V30" s="4"/>
      <c r="W30" s="5"/>
      <c r="X30" s="5"/>
      <c r="Y30" s="5"/>
    </row>
    <row r="31" spans="17:25" x14ac:dyDescent="0.6">
      <c r="U31" t="s">
        <v>12</v>
      </c>
      <c r="V31" s="6" t="s">
        <v>1</v>
      </c>
      <c r="W31" s="6" t="s">
        <v>14</v>
      </c>
      <c r="X31" s="6" t="s">
        <v>15</v>
      </c>
      <c r="Y31" s="6" t="s">
        <v>46</v>
      </c>
    </row>
    <row r="32" spans="17:25" x14ac:dyDescent="0.6">
      <c r="V32" s="6" t="str">
        <f>IF(AND(36&lt;=V28,V28&lt;=226),"POSSIBLE","NOT POSSIBLE")</f>
        <v>NOT POSSIBLE</v>
      </c>
      <c r="W32" s="6" t="str">
        <f>IF(AND(82&lt;=V28,V28&lt;=480),"POSSIBLE","NOT POSSIBLE")</f>
        <v>NOT POSSIBLE</v>
      </c>
      <c r="X32" s="6" t="str">
        <f>IF(AND(131&lt;=V28,V28&lt;=740),"POSSIBLE","NOT POSSIBLE")</f>
        <v>NOT POSSIBLE</v>
      </c>
      <c r="Y32" s="6" t="str">
        <f>IF(AND(362&lt;=V28,V28&lt;=1261),"POSSIBLE","NOT POSSIBLE")</f>
        <v>NOT POSSIBLE</v>
      </c>
    </row>
    <row r="33" spans="17:25" x14ac:dyDescent="0.6">
      <c r="U33" s="4"/>
      <c r="V33" s="4"/>
      <c r="W33" s="4"/>
      <c r="X33" s="4"/>
      <c r="Y33" s="2"/>
    </row>
    <row r="34" spans="17:25" x14ac:dyDescent="0.6">
      <c r="U34" t="s">
        <v>16</v>
      </c>
      <c r="V34" s="15">
        <f>'1.5" Foam Maker'!Q11</f>
        <v>0</v>
      </c>
      <c r="W34" t="s">
        <v>8</v>
      </c>
      <c r="X34" s="2"/>
      <c r="Y34" s="2"/>
    </row>
    <row r="35" spans="17:25" x14ac:dyDescent="0.6">
      <c r="U35" s="4"/>
      <c r="V35" s="4"/>
      <c r="W35" s="4"/>
      <c r="X35" s="4"/>
      <c r="Y35" s="4"/>
    </row>
    <row r="36" spans="17:25" x14ac:dyDescent="0.6">
      <c r="U36" s="1"/>
      <c r="V36" s="1"/>
      <c r="W36" s="1"/>
      <c r="X36" s="1"/>
      <c r="Y36" s="1"/>
    </row>
    <row r="37" spans="17:25" x14ac:dyDescent="0.6">
      <c r="V37" s="5" t="s">
        <v>17</v>
      </c>
      <c r="W37" s="5"/>
      <c r="X37" s="5"/>
      <c r="Y37" s="5"/>
    </row>
    <row r="38" spans="17:25" x14ac:dyDescent="0.6">
      <c r="V38" s="6" t="s">
        <v>1</v>
      </c>
      <c r="W38" s="6" t="s">
        <v>14</v>
      </c>
      <c r="X38" s="6" t="s">
        <v>15</v>
      </c>
      <c r="Y38" s="6" t="s">
        <v>46</v>
      </c>
    </row>
    <row r="39" spans="17:25" x14ac:dyDescent="0.6">
      <c r="U39" t="s">
        <v>18</v>
      </c>
      <c r="V39" s="7" t="str">
        <f>IF(V32="NOT POSSIBLE","NOT POSSIBLE",SQRT(V28/(29.8*0.615*SQRT(V34))))</f>
        <v>NOT POSSIBLE</v>
      </c>
      <c r="W39" s="7" t="str">
        <f>IF(W32="NOT POSSIBLE","NOT POSSIBLE",SQRT(V28/(29.8*0.615*SQRT(V34))))</f>
        <v>NOT POSSIBLE</v>
      </c>
      <c r="X39" s="7" t="str">
        <f>IF(X32="NOT POSSIBLE","NOT POSSIBLE",SQRT(V28/(29.8*0.615*SQRT(V34))))</f>
        <v>NOT POSSIBLE</v>
      </c>
      <c r="Y39" s="7" t="str">
        <f>IF(Y32="NOT POSSIBLE","NOT POSSIBLE",SQRT(V28/(29.8*0.615*SQRT(V34))))</f>
        <v>NOT POSSIBLE</v>
      </c>
    </row>
    <row r="40" spans="17:25" x14ac:dyDescent="0.6">
      <c r="U40" t="s">
        <v>19</v>
      </c>
      <c r="V40" s="218" t="str">
        <f>IF(V32="NOT POSSIBLE","NOT POSSIBLE",IF(AND(V32="Possible",0.6&lt;=V39,V39&lt;=1.05),V39,"CHG PRESS OR GPM"))</f>
        <v>NOT POSSIBLE</v>
      </c>
      <c r="W40" s="218" t="str">
        <f>IF(W32="NOT POSSIBLE","NOT POSSIBLE",IF(AND(W32="Possible",0.906&lt;=W39,W39&lt;=1.531),W39,"CHG PRESS OR GPM"))</f>
        <v>NOT POSSIBLE</v>
      </c>
      <c r="X40" s="218" t="str">
        <f>IF(X32="NOT POSSIBLE","NOT POSSIBLE",IF(AND(X32="Possible",1.142&lt;=X39,X39&lt;=1.9),X39,"CHG PRESS OR GPM"))</f>
        <v>NOT POSSIBLE</v>
      </c>
      <c r="Y40" s="218" t="str">
        <f>IF(Y32="NOT POSSIBLE","NOT POSSIBLE",IF(AND(Y32="Possible",1.9&lt;=Y39,Y39&lt;=2.481),Y39,"CHG PRESS OR GPM"))</f>
        <v>NOT POSSIBLE</v>
      </c>
    </row>
    <row r="41" spans="17:25" x14ac:dyDescent="0.6">
      <c r="U41" s="1"/>
      <c r="V41" s="218"/>
      <c r="W41" s="218"/>
      <c r="X41" s="218"/>
      <c r="Y41" s="218"/>
    </row>
    <row r="42" spans="17:25" x14ac:dyDescent="0.6">
      <c r="U42" s="1"/>
      <c r="V42" s="218"/>
      <c r="W42" s="218"/>
      <c r="X42" s="218"/>
      <c r="Y42" s="218"/>
    </row>
    <row r="45" spans="17:25" x14ac:dyDescent="0.6">
      <c r="Q45" s="16" t="s">
        <v>47</v>
      </c>
      <c r="U45" s="8" t="s">
        <v>9</v>
      </c>
    </row>
    <row r="46" spans="17:25" x14ac:dyDescent="0.6">
      <c r="U46" t="s">
        <v>51</v>
      </c>
      <c r="V46" s="14" t="e">
        <f>#REF!</f>
        <v>#REF!</v>
      </c>
      <c r="W46" t="s">
        <v>7</v>
      </c>
    </row>
    <row r="47" spans="17:25" x14ac:dyDescent="0.6">
      <c r="U47" s="4"/>
      <c r="V47" s="5" t="s">
        <v>11</v>
      </c>
      <c r="W47" s="4"/>
    </row>
    <row r="48" spans="17:25" x14ac:dyDescent="0.6">
      <c r="V48" s="4"/>
      <c r="W48" s="5"/>
      <c r="X48" s="5"/>
      <c r="Y48" s="5"/>
    </row>
    <row r="49" spans="17:25" x14ac:dyDescent="0.6">
      <c r="U49" t="s">
        <v>12</v>
      </c>
      <c r="V49" s="6" t="s">
        <v>1</v>
      </c>
      <c r="W49" s="6" t="s">
        <v>14</v>
      </c>
      <c r="X49" s="6" t="s">
        <v>15</v>
      </c>
      <c r="Y49" s="6" t="s">
        <v>46</v>
      </c>
    </row>
    <row r="50" spans="17:25" x14ac:dyDescent="0.6">
      <c r="V50" s="6" t="e">
        <f>IF(AND(36&lt;=V46,V46&lt;=226),"POSSIBLE","NOT POSSIBLE")</f>
        <v>#REF!</v>
      </c>
      <c r="W50" s="6" t="e">
        <f>IF(AND(82&lt;=V46,V46&lt;=480),"POSSIBLE","NOT POSSIBLE")</f>
        <v>#REF!</v>
      </c>
      <c r="X50" s="6" t="e">
        <f>IF(AND(131&lt;=V46,V46&lt;=740),"POSSIBLE","NOT POSSIBLE")</f>
        <v>#REF!</v>
      </c>
      <c r="Y50" s="6" t="e">
        <f>IF(AND(362&lt;=V46,V46&lt;=1261),"POSSIBLE","NOT POSSIBLE")</f>
        <v>#REF!</v>
      </c>
    </row>
    <row r="51" spans="17:25" x14ac:dyDescent="0.6">
      <c r="U51" s="4"/>
      <c r="V51" s="4"/>
      <c r="W51" s="4"/>
      <c r="X51" s="4"/>
      <c r="Y51" s="2"/>
    </row>
    <row r="52" spans="17:25" x14ac:dyDescent="0.6">
      <c r="U52" t="s">
        <v>16</v>
      </c>
      <c r="V52" s="14">
        <f>'1.5" Foam Maker'!Q16</f>
        <v>0</v>
      </c>
      <c r="W52" t="s">
        <v>8</v>
      </c>
      <c r="X52" s="2"/>
      <c r="Y52" s="2"/>
    </row>
    <row r="53" spans="17:25" x14ac:dyDescent="0.6">
      <c r="U53" s="4"/>
      <c r="V53" s="4"/>
      <c r="W53" s="4"/>
      <c r="X53" s="4"/>
      <c r="Y53" s="4"/>
    </row>
    <row r="54" spans="17:25" x14ac:dyDescent="0.6">
      <c r="U54" s="1"/>
      <c r="V54" s="1"/>
      <c r="W54" s="1"/>
      <c r="X54" s="1"/>
      <c r="Y54" s="1"/>
    </row>
    <row r="55" spans="17:25" x14ac:dyDescent="0.6">
      <c r="V55" s="5" t="s">
        <v>17</v>
      </c>
      <c r="W55" s="5"/>
      <c r="X55" s="5"/>
      <c r="Y55" s="5"/>
    </row>
    <row r="56" spans="17:25" x14ac:dyDescent="0.6">
      <c r="V56" s="6" t="s">
        <v>1</v>
      </c>
      <c r="W56" s="6" t="s">
        <v>14</v>
      </c>
      <c r="X56" s="6" t="s">
        <v>15</v>
      </c>
      <c r="Y56" s="6" t="s">
        <v>46</v>
      </c>
    </row>
    <row r="57" spans="17:25" x14ac:dyDescent="0.6">
      <c r="U57" t="s">
        <v>18</v>
      </c>
      <c r="V57" s="7" t="e">
        <f>IF(V50="NOT POSSIBLE","NOT POSSIBLE",SQRT(V46/(29.8*0.615*SQRT(V52))))</f>
        <v>#REF!</v>
      </c>
      <c r="W57" s="7" t="e">
        <f>IF(W50="NOT POSSIBLE","NOT POSSIBLE",SQRT(V46/(29.8*0.615*SQRT(V52))))</f>
        <v>#REF!</v>
      </c>
      <c r="X57" s="7" t="e">
        <f>IF(X50="NOT POSSIBLE","NOT POSSIBLE",SQRT(V46/(29.8*0.615*SQRT(V52))))</f>
        <v>#REF!</v>
      </c>
      <c r="Y57" s="13" t="e">
        <f>IF(Y50="NOT POSSIBLE","NOT POSSIBLE",SQRT(V46/(29.8*0.615*SQRT(V52))))</f>
        <v>#REF!</v>
      </c>
    </row>
    <row r="58" spans="17:25" x14ac:dyDescent="0.6">
      <c r="U58" t="s">
        <v>19</v>
      </c>
      <c r="V58" s="218" t="e">
        <f>IF(V50="NOT POSSIBLE","NOT POSSIBLE",IF(AND(V50="Possible",0.6&lt;=V57,V57&lt;=1.05),V57,"CHG PRESS OR GPM"))</f>
        <v>#REF!</v>
      </c>
      <c r="W58" s="218" t="e">
        <f>IF(W50="NOT POSSIBLE","NOT POSSIBLE",IF(AND(W50="Possible",0.906&lt;=W57,W57&lt;=1.531),W57,"CHG PRESS OR GPM"))</f>
        <v>#REF!</v>
      </c>
      <c r="X58" s="218" t="e">
        <f>IF(X50="NOT POSSIBLE","NOT POSSIBLE",IF(AND(X50="Possible",1.142&lt;=X57,X57&lt;=1.9),X57,"CHG PRESS OR GPM"))</f>
        <v>#REF!</v>
      </c>
      <c r="Y58" s="218" t="e">
        <f>IF(Y50="NOT POSSIBLE","NOT POSSIBLE",IF(AND(Y50="Possible",1.9&lt;=Y57,Y57&lt;=2.481),Y57,"CHG PRESS OR GPM"))</f>
        <v>#REF!</v>
      </c>
    </row>
    <row r="59" spans="17:25" x14ac:dyDescent="0.6">
      <c r="U59" s="1"/>
      <c r="V59" s="218"/>
      <c r="W59" s="218"/>
      <c r="X59" s="218"/>
      <c r="Y59" s="218"/>
    </row>
    <row r="60" spans="17:25" x14ac:dyDescent="0.6">
      <c r="U60" s="1"/>
      <c r="V60" s="218"/>
      <c r="W60" s="218"/>
      <c r="X60" s="218"/>
      <c r="Y60" s="218"/>
    </row>
    <row r="63" spans="17:25" x14ac:dyDescent="0.6">
      <c r="Q63" s="16" t="s">
        <v>48</v>
      </c>
      <c r="U63" s="8" t="s">
        <v>9</v>
      </c>
      <c r="V63" s="8"/>
      <c r="W63" s="8"/>
      <c r="X63" s="8"/>
      <c r="Y63" s="8"/>
    </row>
    <row r="64" spans="17:25" x14ac:dyDescent="0.6">
      <c r="U64" t="s">
        <v>51</v>
      </c>
      <c r="V64" s="14">
        <f>'1.5" Foam Maker'!P16</f>
        <v>0</v>
      </c>
      <c r="W64" t="s">
        <v>7</v>
      </c>
    </row>
    <row r="65" spans="21:25" x14ac:dyDescent="0.6">
      <c r="U65" s="4"/>
      <c r="V65" s="5" t="s">
        <v>11</v>
      </c>
      <c r="W65" s="4"/>
    </row>
    <row r="66" spans="21:25" x14ac:dyDescent="0.6">
      <c r="V66" s="4"/>
      <c r="W66" s="5"/>
      <c r="X66" s="5"/>
      <c r="Y66" s="5"/>
    </row>
    <row r="67" spans="21:25" x14ac:dyDescent="0.6">
      <c r="U67" t="s">
        <v>12</v>
      </c>
      <c r="V67" s="6" t="s">
        <v>1</v>
      </c>
      <c r="W67" s="6" t="s">
        <v>14</v>
      </c>
      <c r="X67" s="6" t="s">
        <v>15</v>
      </c>
      <c r="Y67" s="6" t="s">
        <v>46</v>
      </c>
    </row>
    <row r="68" spans="21:25" x14ac:dyDescent="0.6">
      <c r="V68" s="6" t="str">
        <f>IF(AND(36&lt;=V64,V64&lt;=226),"POSSIBLE","NOT POSSIBLE")</f>
        <v>NOT POSSIBLE</v>
      </c>
      <c r="W68" s="6" t="str">
        <f>IF(AND(82&lt;=V64,V64&lt;=480),"POSSIBLE","NOT POSSIBLE")</f>
        <v>NOT POSSIBLE</v>
      </c>
      <c r="X68" s="6" t="str">
        <f>IF(AND(131&lt;=V64,V64&lt;=740),"POSSIBLE","NOT POSSIBLE")</f>
        <v>NOT POSSIBLE</v>
      </c>
      <c r="Y68" s="6" t="str">
        <f>IF(AND(362&lt;=V64,V64&lt;=1261),"POSSIBLE","NOT POSSIBLE")</f>
        <v>NOT POSSIBLE</v>
      </c>
    </row>
    <row r="69" spans="21:25" x14ac:dyDescent="0.6">
      <c r="U69" s="4"/>
      <c r="V69" s="4"/>
      <c r="W69" s="4"/>
      <c r="X69" s="4"/>
      <c r="Y69" s="2"/>
    </row>
    <row r="70" spans="21:25" x14ac:dyDescent="0.6">
      <c r="U70" t="s">
        <v>16</v>
      </c>
      <c r="V70" s="15">
        <f>'1.5" Foam Maker'!Q16</f>
        <v>0</v>
      </c>
      <c r="W70" t="s">
        <v>8</v>
      </c>
      <c r="X70" s="2"/>
      <c r="Y70" s="2"/>
    </row>
    <row r="71" spans="21:25" x14ac:dyDescent="0.6">
      <c r="U71" s="4"/>
      <c r="V71" s="4"/>
      <c r="W71" s="4"/>
      <c r="X71" s="4"/>
      <c r="Y71" s="4"/>
    </row>
    <row r="72" spans="21:25" x14ac:dyDescent="0.6">
      <c r="U72" s="1"/>
      <c r="V72" s="1"/>
      <c r="W72" s="1"/>
      <c r="X72" s="1"/>
      <c r="Y72" s="1"/>
    </row>
    <row r="73" spans="21:25" x14ac:dyDescent="0.6">
      <c r="V73" s="5" t="s">
        <v>17</v>
      </c>
      <c r="W73" s="5"/>
      <c r="X73" s="5"/>
      <c r="Y73" s="5"/>
    </row>
    <row r="74" spans="21:25" x14ac:dyDescent="0.6">
      <c r="V74" s="6" t="s">
        <v>1</v>
      </c>
      <c r="W74" s="6" t="s">
        <v>14</v>
      </c>
      <c r="X74" s="6" t="s">
        <v>15</v>
      </c>
      <c r="Y74" s="6" t="s">
        <v>46</v>
      </c>
    </row>
    <row r="75" spans="21:25" x14ac:dyDescent="0.6">
      <c r="U75" t="s">
        <v>18</v>
      </c>
      <c r="V75" s="7" t="str">
        <f>IF(V68="NOT POSSIBLE","NOT POSSIBLE",SQRT(V64/(29.8*0.615*SQRT(V70))))</f>
        <v>NOT POSSIBLE</v>
      </c>
      <c r="W75" s="7" t="str">
        <f>IF(W68="NOT POSSIBLE","NOT POSSIBLE",SQRT(V64/(29.8*0.615*SQRT(V70))))</f>
        <v>NOT POSSIBLE</v>
      </c>
      <c r="X75" s="7" t="str">
        <f>IF(X68="NOT POSSIBLE","NOT POSSIBLE",SQRT(V64/(29.8*0.615*SQRT(V70))))</f>
        <v>NOT POSSIBLE</v>
      </c>
      <c r="Y75" s="7" t="str">
        <f>IF(Y68="NOT POSSIBLE","NOT POSSIBLE",SQRT(V64/(29.8*0.615*SQRT(V70))))</f>
        <v>NOT POSSIBLE</v>
      </c>
    </row>
    <row r="76" spans="21:25" x14ac:dyDescent="0.6">
      <c r="U76" t="s">
        <v>19</v>
      </c>
      <c r="V76" s="218" t="str">
        <f>IF(V68="NOT POSSIBLE","NOT POSSIBLE",IF(AND(V68="Possible",0.6&lt;=V75,V75&lt;=1.05),V75,"CHG PRESS OR GPM"))</f>
        <v>NOT POSSIBLE</v>
      </c>
      <c r="W76" s="218" t="str">
        <f>IF(W68="NOT POSSIBLE","NOT POSSIBLE",IF(AND(W68="Possible",0.906&lt;=W75,W75&lt;=1.531),W75,"CHG PRESS OR GPM"))</f>
        <v>NOT POSSIBLE</v>
      </c>
      <c r="X76" s="218" t="str">
        <f>IF(X68="NOT POSSIBLE","NOT POSSIBLE",IF(AND(X68="Possible",1.142&lt;=X75,X75&lt;=1.9),X75,"CHG PRESS OR GPM"))</f>
        <v>NOT POSSIBLE</v>
      </c>
      <c r="Y76" s="218" t="str">
        <f>IF(Y68="NOT POSSIBLE","NOT POSSIBLE",IF(AND(Y68="Possible",1.9&lt;=Y75,Y75&lt;=2.481),Y75,"CHG PRESS OR GPM"))</f>
        <v>NOT POSSIBLE</v>
      </c>
    </row>
    <row r="77" spans="21:25" x14ac:dyDescent="0.6">
      <c r="U77" s="1"/>
      <c r="V77" s="218"/>
      <c r="W77" s="218"/>
      <c r="X77" s="218"/>
      <c r="Y77" s="218"/>
    </row>
    <row r="78" spans="21:25" x14ac:dyDescent="0.6">
      <c r="U78" s="1"/>
      <c r="V78" s="218"/>
      <c r="W78" s="218"/>
      <c r="X78" s="218"/>
      <c r="Y78" s="218"/>
    </row>
  </sheetData>
  <mergeCells count="22">
    <mergeCell ref="Y22:Y24"/>
    <mergeCell ref="B14:B16"/>
    <mergeCell ref="C14:C16"/>
    <mergeCell ref="D14:D16"/>
    <mergeCell ref="E14:E16"/>
    <mergeCell ref="B3:E3"/>
    <mergeCell ref="B11:E11"/>
    <mergeCell ref="V40:V42"/>
    <mergeCell ref="W40:W42"/>
    <mergeCell ref="X40:X42"/>
    <mergeCell ref="V22:V24"/>
    <mergeCell ref="W22:W24"/>
    <mergeCell ref="X22:X24"/>
    <mergeCell ref="V76:V78"/>
    <mergeCell ref="W76:W78"/>
    <mergeCell ref="X76:X78"/>
    <mergeCell ref="Y76:Y78"/>
    <mergeCell ref="Y40:Y42"/>
    <mergeCell ref="V58:V60"/>
    <mergeCell ref="W58:W60"/>
    <mergeCell ref="X58:X60"/>
    <mergeCell ref="Y58:Y60"/>
  </mergeCells>
  <pageMargins left="0.25" right="0.25" top="1" bottom="1" header="0.5" footer="0.5"/>
  <pageSetup paperSize="17" scale="3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E6E72-A817-4750-9A0A-80C17BA518D1}">
  <sheetPr>
    <pageSetUpPr fitToPage="1"/>
  </sheetPr>
  <dimension ref="A1:Y78"/>
  <sheetViews>
    <sheetView topLeftCell="K46" workbookViewId="0">
      <selection activeCell="A91" sqref="A91"/>
    </sheetView>
  </sheetViews>
  <sheetFormatPr defaultRowHeight="15.6" x14ac:dyDescent="0.6"/>
  <cols>
    <col min="1" max="1" width="27" customWidth="1"/>
    <col min="2" max="4" width="19.68359375" customWidth="1"/>
    <col min="5" max="5" width="19.578125" customWidth="1"/>
    <col min="17" max="17" width="9.15625" style="16"/>
    <col min="21" max="21" width="30" customWidth="1"/>
    <col min="22" max="25" width="19.578125" customWidth="1"/>
  </cols>
  <sheetData>
    <row r="1" spans="1:25" x14ac:dyDescent="0.6">
      <c r="A1" s="8" t="s">
        <v>9</v>
      </c>
      <c r="B1" s="8"/>
      <c r="C1" s="8"/>
      <c r="D1" s="8"/>
      <c r="E1" s="8"/>
    </row>
    <row r="2" spans="1:25" x14ac:dyDescent="0.6">
      <c r="A2" t="s">
        <v>10</v>
      </c>
      <c r="B2" s="3" t="e">
        <f>#REF!</f>
        <v>#REF!</v>
      </c>
      <c r="C2" t="s">
        <v>7</v>
      </c>
    </row>
    <row r="3" spans="1:25" x14ac:dyDescent="0.6">
      <c r="A3" s="4"/>
      <c r="B3" s="219" t="s">
        <v>11</v>
      </c>
      <c r="C3" s="219"/>
      <c r="D3" s="219"/>
      <c r="E3" s="219"/>
    </row>
    <row r="4" spans="1:25" x14ac:dyDescent="0.6">
      <c r="B4" s="4"/>
      <c r="C4" s="5"/>
      <c r="D4" s="5"/>
      <c r="E4" s="5"/>
    </row>
    <row r="5" spans="1:25" x14ac:dyDescent="0.6">
      <c r="A5" t="s">
        <v>12</v>
      </c>
      <c r="B5" s="6" t="s">
        <v>13</v>
      </c>
      <c r="C5" s="6" t="s">
        <v>1</v>
      </c>
      <c r="D5" s="6" t="s">
        <v>14</v>
      </c>
      <c r="E5" s="6" t="s">
        <v>15</v>
      </c>
    </row>
    <row r="6" spans="1:25" x14ac:dyDescent="0.6">
      <c r="B6" s="6" t="e">
        <f>IF(AND(6&lt;=B2,B2&lt;=83),"POSSIBLE","NOT POSSIBLE")</f>
        <v>#REF!</v>
      </c>
      <c r="C6" s="6" t="e">
        <f>IF(AND(6&lt;=B2,B2&lt;=83),"POSSIBLE","NOT POSSIBLE")</f>
        <v>#REF!</v>
      </c>
      <c r="D6" s="6" t="e">
        <f>IF(AND(6&lt;=B2,B2&lt;=83),"POSSIBLE","NOT POSSIBLE")</f>
        <v>#REF!</v>
      </c>
      <c r="E6" s="6" t="e">
        <f>IF(AND(6&lt;=B2,B2&lt;=83),"POSSIBLE","NOT POSSIBLE")</f>
        <v>#REF!</v>
      </c>
    </row>
    <row r="7" spans="1:25" x14ac:dyDescent="0.6">
      <c r="A7" s="4"/>
      <c r="B7" s="4"/>
      <c r="C7" s="4"/>
      <c r="D7" s="4"/>
      <c r="E7" s="2"/>
    </row>
    <row r="8" spans="1:25" x14ac:dyDescent="0.6">
      <c r="A8" t="s">
        <v>16</v>
      </c>
      <c r="B8" s="12" t="e">
        <f>#REF!</f>
        <v>#REF!</v>
      </c>
      <c r="C8" t="s">
        <v>8</v>
      </c>
      <c r="D8" s="2"/>
      <c r="E8" s="2"/>
    </row>
    <row r="9" spans="1:25" x14ac:dyDescent="0.6">
      <c r="A9" s="4"/>
      <c r="B9" s="4"/>
      <c r="C9" s="4"/>
      <c r="D9" s="4"/>
      <c r="E9" s="4"/>
      <c r="Q9" s="16" t="s">
        <v>49</v>
      </c>
      <c r="U9" s="8" t="s">
        <v>9</v>
      </c>
      <c r="V9" s="8"/>
      <c r="W9" s="8"/>
      <c r="X9" s="8"/>
      <c r="Y9" s="8"/>
    </row>
    <row r="10" spans="1:25" x14ac:dyDescent="0.6">
      <c r="A10" s="1"/>
      <c r="B10" s="1"/>
      <c r="C10" s="1"/>
      <c r="D10" s="1"/>
      <c r="E10" s="1"/>
      <c r="U10" t="s">
        <v>10</v>
      </c>
      <c r="V10" s="3" t="e">
        <f>#REF!</f>
        <v>#REF!</v>
      </c>
      <c r="W10" t="s">
        <v>7</v>
      </c>
    </row>
    <row r="11" spans="1:25" x14ac:dyDescent="0.6">
      <c r="B11" s="220" t="s">
        <v>17</v>
      </c>
      <c r="C11" s="220"/>
      <c r="D11" s="220"/>
      <c r="E11" s="220"/>
      <c r="U11" s="4"/>
      <c r="V11" s="5" t="s">
        <v>11</v>
      </c>
      <c r="W11" s="4"/>
    </row>
    <row r="12" spans="1:25" x14ac:dyDescent="0.6">
      <c r="B12" s="6" t="s">
        <v>13</v>
      </c>
      <c r="C12" s="6" t="s">
        <v>1</v>
      </c>
      <c r="D12" s="6" t="s">
        <v>14</v>
      </c>
      <c r="E12" s="6" t="s">
        <v>15</v>
      </c>
      <c r="V12" s="4"/>
      <c r="W12" s="5"/>
      <c r="X12" s="5"/>
      <c r="Y12" s="5"/>
    </row>
    <row r="13" spans="1:25" x14ac:dyDescent="0.6">
      <c r="A13" t="s">
        <v>18</v>
      </c>
      <c r="B13" s="7" t="e">
        <f>IF(B6="NOT POSSIBLE","NOT POSSIBLE",SQRT(B2/(29.8*0.615*SQRT(B8))))</f>
        <v>#REF!</v>
      </c>
      <c r="C13" s="7" t="e">
        <f>IF(V14="NOT POSSIBLE","NOT POSSIBLE",SQRT(B2/(29.8*0.615*SQRT(B8))))</f>
        <v>#REF!</v>
      </c>
      <c r="D13" s="7" t="e">
        <f>IF(D6="NOT POSSIBLE","NOT POSSIBLE",SQRT(B2/(29.8*0.615*SQRT(B8))))</f>
        <v>#REF!</v>
      </c>
      <c r="E13" s="7" t="e">
        <f>IF(E6="NOT POSSIBLE","NOT POSSIBLE",SQRT(B2/(29.8*0.615*SQRT(B8))))</f>
        <v>#REF!</v>
      </c>
      <c r="U13" t="s">
        <v>12</v>
      </c>
      <c r="V13" s="6" t="s">
        <v>13</v>
      </c>
      <c r="W13" s="6" t="s">
        <v>1</v>
      </c>
      <c r="X13" s="6" t="s">
        <v>14</v>
      </c>
      <c r="Y13" s="6" t="s">
        <v>15</v>
      </c>
    </row>
    <row r="14" spans="1:25" x14ac:dyDescent="0.6">
      <c r="A14" t="s">
        <v>19</v>
      </c>
      <c r="B14" s="221" t="e">
        <f>IF(B6="NOT POSSIBLE","NOT POSSIBLE",IF(AND(B6="Possible",0.25&lt;=V13,V13&lt;=0.635),V13,"CHG PRESS OR GPM"))</f>
        <v>#REF!</v>
      </c>
      <c r="C14" s="223" t="e">
        <f>IF(C6="NOT POSSIBLE","NOT POSSIBLE",IF(AND(C6="Possible",0.51&lt;=C13,C13&lt;=1.05),C13,"CHG PRESS OR GP"))</f>
        <v>#REF!</v>
      </c>
      <c r="D14" s="223" t="e">
        <f>IF(D6="NOT POSSIBLE","NOT POSSIBLE",IF(AND(D6="Possible",0.906&lt;=D13,D13&lt;=1.531),D13,"CHG PRESS OR GPM"))</f>
        <v>#REF!</v>
      </c>
      <c r="E14" s="223" t="e">
        <f>IF(E6="NOT POSSIBLE","NOT POSSIBLE",IF(AND(E6="Possible",1.142&lt;=E13,E13&lt;=1.9),E13,"CHANGE PRESSURE"))</f>
        <v>#REF!</v>
      </c>
      <c r="V14" s="6" t="e">
        <f>IF(AND(6&lt;=V10,V10&lt;=226),"POSSIBLE","NOT POSSIBLE")</f>
        <v>#REF!</v>
      </c>
      <c r="W14" s="6" t="e">
        <f>IF(AND(26&lt;=V10,V10&lt;=226),"POSSIBLE","NOT POSSIBLE")</f>
        <v>#REF!</v>
      </c>
      <c r="X14" s="6" t="e">
        <f>IF(AND(82&lt;=V10,V10&lt;=480),"POSSIBLE","NOT POSSIBLE")</f>
        <v>#REF!</v>
      </c>
      <c r="Y14" s="6" t="e">
        <f>IF(AND(131&lt;=V10,V10&lt;=740),"POSSIBLE","NOT POSSIBLE")</f>
        <v>#REF!</v>
      </c>
    </row>
    <row r="15" spans="1:25" x14ac:dyDescent="0.6">
      <c r="A15" s="1"/>
      <c r="B15" s="222"/>
      <c r="C15" s="224"/>
      <c r="D15" s="224"/>
      <c r="E15" s="224"/>
      <c r="U15" s="4"/>
      <c r="V15" s="4"/>
      <c r="W15" s="4"/>
      <c r="X15" s="4"/>
      <c r="Y15" s="2"/>
    </row>
    <row r="16" spans="1:25" x14ac:dyDescent="0.6">
      <c r="A16" s="1"/>
      <c r="B16" s="222"/>
      <c r="C16" s="224"/>
      <c r="D16" s="224"/>
      <c r="E16" s="224"/>
      <c r="U16" t="s">
        <v>16</v>
      </c>
      <c r="V16" s="12" t="e">
        <f>#REF!</f>
        <v>#REF!</v>
      </c>
      <c r="W16" t="s">
        <v>8</v>
      </c>
      <c r="X16" s="2"/>
      <c r="Y16" s="2"/>
    </row>
    <row r="17" spans="17:25" x14ac:dyDescent="0.6">
      <c r="U17" s="4"/>
      <c r="V17" s="4"/>
      <c r="W17" s="4"/>
      <c r="X17" s="4"/>
      <c r="Y17" s="4"/>
    </row>
    <row r="18" spans="17:25" x14ac:dyDescent="0.6">
      <c r="U18" s="1"/>
      <c r="V18" s="1"/>
      <c r="W18" s="1"/>
      <c r="X18" s="1"/>
      <c r="Y18" s="1"/>
    </row>
    <row r="19" spans="17:25" x14ac:dyDescent="0.6">
      <c r="V19" s="5" t="s">
        <v>17</v>
      </c>
      <c r="W19" s="5"/>
      <c r="X19" s="5"/>
      <c r="Y19" s="5"/>
    </row>
    <row r="20" spans="17:25" x14ac:dyDescent="0.6">
      <c r="V20" s="6" t="s">
        <v>13</v>
      </c>
      <c r="W20" s="6" t="s">
        <v>1</v>
      </c>
      <c r="X20" s="6" t="s">
        <v>14</v>
      </c>
      <c r="Y20" s="6" t="s">
        <v>15</v>
      </c>
    </row>
    <row r="21" spans="17:25" x14ac:dyDescent="0.6">
      <c r="U21" t="s">
        <v>18</v>
      </c>
      <c r="V21" s="7" t="e">
        <f>IF(V14="NOT POSSIBLE","NOT POSSIBLE",SQRT(V10/(29.8*0.615*SQRT(V16))))</f>
        <v>#REF!</v>
      </c>
      <c r="W21" s="7" t="e">
        <f>IF(W14="NOT POSSIBLE","NOT POSSIBLE",SQRT(V10/(29.8*0.615*SQRT(V16))))</f>
        <v>#REF!</v>
      </c>
      <c r="X21" s="7" t="e">
        <f>IF(X14="NOT POSSIBLE","NOT POSSIBLE",SQRT(V10/(29.8*0.615*SQRT(V16))))</f>
        <v>#REF!</v>
      </c>
      <c r="Y21" s="7" t="e">
        <f>IF(Y14="NOT POSSIBLE","NOT POSSIBLE",SQRT(V10/(29.8*0.615*SQRT(V16))))</f>
        <v>#REF!</v>
      </c>
    </row>
    <row r="22" spans="17:25" x14ac:dyDescent="0.6">
      <c r="U22" t="s">
        <v>19</v>
      </c>
      <c r="V22" s="225" t="e">
        <f>IF(V14="NOT POSSIBLE","NOT POSSIBLE",IF(AND(V14="Possible",0.25&lt;=V21,V21&lt;=0.635),V21,"CHG PRESS OR GPM"))</f>
        <v>#REF!</v>
      </c>
      <c r="W22" s="218" t="e">
        <f>IF(W14="NOT POSSIBLE","NOT POSSIBLE",IF(AND(W14="Possible",0.51&lt;=W21,W21&lt;=1.05),W21,"CHANGE PRESSURE"))</f>
        <v>#REF!</v>
      </c>
      <c r="X22" s="218" t="e">
        <f>IF(X14="NOT POSSIBLE","NOT POSSIBLE",IF(AND(X14="Possible",0.906&lt;=X21,X21&lt;=1.531),X21,"CHANGE PRESSURE"))</f>
        <v>#REF!</v>
      </c>
      <c r="Y22" s="218" t="e">
        <f>IF(Y14="NOT POSSIBLE","NOT POSSIBLE",IF(AND(Y14="Possible",1.142&lt;=Y21,Y21&lt;=1.9),Y21,"CHANGE PRESSURE"))</f>
        <v>#REF!</v>
      </c>
    </row>
    <row r="23" spans="17:25" x14ac:dyDescent="0.6">
      <c r="U23" s="1"/>
      <c r="V23" s="225"/>
      <c r="W23" s="218"/>
      <c r="X23" s="218"/>
      <c r="Y23" s="218"/>
    </row>
    <row r="24" spans="17:25" x14ac:dyDescent="0.6">
      <c r="U24" s="1"/>
      <c r="V24" s="225"/>
      <c r="W24" s="218"/>
      <c r="X24" s="218"/>
      <c r="Y24" s="218"/>
    </row>
    <row r="27" spans="17:25" x14ac:dyDescent="0.6">
      <c r="Q27" s="16" t="s">
        <v>49</v>
      </c>
      <c r="U27" s="8" t="s">
        <v>9</v>
      </c>
      <c r="V27" s="8"/>
      <c r="W27" s="8"/>
      <c r="X27" s="8"/>
      <c r="Y27" s="8"/>
    </row>
    <row r="28" spans="17:25" x14ac:dyDescent="0.6">
      <c r="U28" t="s">
        <v>10</v>
      </c>
      <c r="V28" s="3" t="e">
        <f>#REF!</f>
        <v>#REF!</v>
      </c>
      <c r="W28" t="s">
        <v>7</v>
      </c>
    </row>
    <row r="29" spans="17:25" x14ac:dyDescent="0.6">
      <c r="U29" s="4"/>
      <c r="V29" s="5" t="s">
        <v>11</v>
      </c>
      <c r="W29" s="4"/>
    </row>
    <row r="30" spans="17:25" x14ac:dyDescent="0.6">
      <c r="V30" s="4"/>
      <c r="W30" s="5"/>
      <c r="X30" s="5"/>
      <c r="Y30" s="5"/>
    </row>
    <row r="31" spans="17:25" x14ac:dyDescent="0.6">
      <c r="U31" t="s">
        <v>12</v>
      </c>
      <c r="V31" s="6" t="s">
        <v>13</v>
      </c>
      <c r="W31" s="6" t="s">
        <v>1</v>
      </c>
      <c r="X31" s="6" t="s">
        <v>14</v>
      </c>
      <c r="Y31" s="6" t="s">
        <v>15</v>
      </c>
    </row>
    <row r="32" spans="17:25" x14ac:dyDescent="0.6">
      <c r="V32" s="6" t="e">
        <f>IF(AND(6&lt;=V28,V28&lt;=226),"POSSIBLE","NOT POSSIBLE")</f>
        <v>#REF!</v>
      </c>
      <c r="W32" s="6" t="e">
        <f>IF(AND(26&lt;=V28,V28&lt;=226),"POSSIBLE","NOT POSSIBLE")</f>
        <v>#REF!</v>
      </c>
      <c r="X32" s="6" t="e">
        <f>IF(AND(82&lt;=V28,V28&lt;=480),"POSSIBLE","NOT POSSIBLE")</f>
        <v>#REF!</v>
      </c>
      <c r="Y32" s="6" t="e">
        <f>IF(AND(131&lt;=V28,V28&lt;=740),"POSSIBLE","NOT POSSIBLE")</f>
        <v>#REF!</v>
      </c>
    </row>
    <row r="33" spans="17:25" x14ac:dyDescent="0.6">
      <c r="U33" s="4"/>
      <c r="V33" s="4"/>
      <c r="W33" s="4"/>
      <c r="X33" s="4"/>
      <c r="Y33" s="2"/>
    </row>
    <row r="34" spans="17:25" x14ac:dyDescent="0.6">
      <c r="U34" t="s">
        <v>16</v>
      </c>
      <c r="V34" s="12" t="e">
        <f>#REF!</f>
        <v>#REF!</v>
      </c>
      <c r="W34" t="s">
        <v>8</v>
      </c>
      <c r="X34" s="2"/>
      <c r="Y34" s="2"/>
    </row>
    <row r="35" spans="17:25" x14ac:dyDescent="0.6">
      <c r="U35" s="4"/>
      <c r="V35" s="4"/>
      <c r="W35" s="4"/>
      <c r="X35" s="4"/>
      <c r="Y35" s="4"/>
    </row>
    <row r="36" spans="17:25" x14ac:dyDescent="0.6">
      <c r="U36" s="1"/>
      <c r="V36" s="1"/>
      <c r="W36" s="1"/>
      <c r="X36" s="1"/>
      <c r="Y36" s="1"/>
    </row>
    <row r="37" spans="17:25" x14ac:dyDescent="0.6">
      <c r="V37" s="5" t="s">
        <v>17</v>
      </c>
      <c r="W37" s="5"/>
      <c r="X37" s="5"/>
      <c r="Y37" s="5"/>
    </row>
    <row r="38" spans="17:25" x14ac:dyDescent="0.6">
      <c r="V38" s="6" t="s">
        <v>13</v>
      </c>
      <c r="W38" s="6" t="s">
        <v>1</v>
      </c>
      <c r="X38" s="6" t="s">
        <v>14</v>
      </c>
      <c r="Y38" s="6" t="s">
        <v>15</v>
      </c>
    </row>
    <row r="39" spans="17:25" x14ac:dyDescent="0.6">
      <c r="U39" t="s">
        <v>18</v>
      </c>
      <c r="V39" s="7" t="e">
        <f>IF(V32="NOT POSSIBLE","NOT POSSIBLE",SQRT(V28/(29.8*0.615*SQRT(V34))))</f>
        <v>#REF!</v>
      </c>
      <c r="W39" s="7" t="e">
        <f>IF(W32="NOT POSSIBLE","NOT POSSIBLE",SQRT(V28/(29.8*0.615*SQRT(V34))))</f>
        <v>#REF!</v>
      </c>
      <c r="X39" s="7" t="e">
        <f>IF(X32="NOT POSSIBLE","NOT POSSIBLE",SQRT(V28/(29.8*0.615*SQRT(V34))))</f>
        <v>#REF!</v>
      </c>
      <c r="Y39" s="7" t="e">
        <f>IF(Y32="NOT POSSIBLE","NOT POSSIBLE",SQRT(V28/(29.8*0.615*SQRT(V34))))</f>
        <v>#REF!</v>
      </c>
    </row>
    <row r="40" spans="17:25" x14ac:dyDescent="0.6">
      <c r="U40" t="s">
        <v>19</v>
      </c>
      <c r="V40" s="225" t="e">
        <f>IF(V32="NOT POSSIBLE","NOT POSSIBLE",IF(AND(V32="Possible",0.6&lt;=V39,V39&lt;=1.05),V39,"CHG PRESS OR GPM"))</f>
        <v>#REF!</v>
      </c>
      <c r="W40" s="218" t="e">
        <f>IF(W32="NOT POSSIBLE","NOT POSSIBLE",IF(AND(W32="Possible",0.51&lt;=W39,W39&lt;=1.05),W39,"CHANGE PRESSURE"))</f>
        <v>#REF!</v>
      </c>
      <c r="X40" s="218" t="e">
        <f>IF(X32="NOT POSSIBLE","NOT POSSIBLE",IF(AND(X32="Possible",0.906&lt;=X39,X39&lt;=1.531),X39,"CHANGE PRESSURE"))</f>
        <v>#REF!</v>
      </c>
      <c r="Y40" s="218" t="e">
        <f>IF(Y32="NOT POSSIBLE","NOT POSSIBLE",IF(AND(Y32="Possible",1.142&lt;=Y39,Y39&lt;=1.9),Y39,"CHANGE PRESSURE"))</f>
        <v>#REF!</v>
      </c>
    </row>
    <row r="41" spans="17:25" x14ac:dyDescent="0.6">
      <c r="U41" s="1"/>
      <c r="V41" s="225"/>
      <c r="W41" s="218"/>
      <c r="X41" s="218"/>
      <c r="Y41" s="218"/>
    </row>
    <row r="42" spans="17:25" x14ac:dyDescent="0.6">
      <c r="U42" s="1"/>
      <c r="V42" s="225"/>
      <c r="W42" s="218"/>
      <c r="X42" s="218"/>
      <c r="Y42" s="218"/>
    </row>
    <row r="43" spans="17:25" x14ac:dyDescent="0.6">
      <c r="U43" s="1"/>
      <c r="V43" s="17"/>
      <c r="W43" s="18"/>
      <c r="X43" s="18"/>
      <c r="Y43" s="18"/>
    </row>
    <row r="45" spans="17:25" x14ac:dyDescent="0.6">
      <c r="Q45" s="16" t="s">
        <v>50</v>
      </c>
      <c r="U45" s="8" t="s">
        <v>9</v>
      </c>
    </row>
    <row r="46" spans="17:25" x14ac:dyDescent="0.6">
      <c r="U46" t="s">
        <v>10</v>
      </c>
      <c r="V46" s="3" t="e">
        <f>#REF!</f>
        <v>#REF!</v>
      </c>
      <c r="W46" t="s">
        <v>7</v>
      </c>
    </row>
    <row r="47" spans="17:25" x14ac:dyDescent="0.6">
      <c r="U47" s="4"/>
      <c r="V47" s="5" t="s">
        <v>11</v>
      </c>
      <c r="W47" s="4"/>
    </row>
    <row r="48" spans="17:25" x14ac:dyDescent="0.6">
      <c r="V48" s="4"/>
      <c r="W48" s="5"/>
      <c r="X48" s="5"/>
      <c r="Y48" s="5"/>
    </row>
    <row r="49" spans="17:25" x14ac:dyDescent="0.6">
      <c r="U49" t="s">
        <v>12</v>
      </c>
      <c r="V49" s="6" t="s">
        <v>13</v>
      </c>
      <c r="W49" s="6" t="s">
        <v>1</v>
      </c>
      <c r="X49" s="6" t="s">
        <v>14</v>
      </c>
      <c r="Y49" s="6" t="s">
        <v>15</v>
      </c>
    </row>
    <row r="50" spans="17:25" x14ac:dyDescent="0.6">
      <c r="V50" s="6" t="e">
        <f>IF(AND(6&lt;=V46,V46&lt;=83),"POSSIBLE","NOT POSSIBLE")</f>
        <v>#REF!</v>
      </c>
      <c r="W50" s="6" t="e">
        <f>IF(AND(26&lt;=V46,V46&lt;=226),"POSSIBLE","NOT POSSIBLE")</f>
        <v>#REF!</v>
      </c>
      <c r="X50" s="6" t="e">
        <f>IF(AND(82&lt;=V46,V46&lt;=480),"POSSIBLE","NOT POSSIBLE")</f>
        <v>#REF!</v>
      </c>
      <c r="Y50" s="6" t="e">
        <f>IF(AND(131&lt;=V46,V46&lt;=740),"POSSIBLE","NOT POSSIBLE")</f>
        <v>#REF!</v>
      </c>
    </row>
    <row r="51" spans="17:25" x14ac:dyDescent="0.6">
      <c r="U51" s="4"/>
      <c r="V51" s="4"/>
      <c r="W51" s="4"/>
      <c r="X51" s="4"/>
      <c r="Y51" s="2"/>
    </row>
    <row r="52" spans="17:25" x14ac:dyDescent="0.6">
      <c r="U52" t="s">
        <v>16</v>
      </c>
      <c r="V52" s="12" t="e">
        <f>#REF!</f>
        <v>#REF!</v>
      </c>
      <c r="W52" t="s">
        <v>8</v>
      </c>
      <c r="X52" s="2"/>
      <c r="Y52" s="2"/>
    </row>
    <row r="53" spans="17:25" x14ac:dyDescent="0.6">
      <c r="U53" s="4"/>
      <c r="V53" s="4"/>
      <c r="W53" s="4"/>
      <c r="X53" s="4"/>
      <c r="Y53" s="4"/>
    </row>
    <row r="54" spans="17:25" x14ac:dyDescent="0.6">
      <c r="U54" s="1"/>
      <c r="V54" s="1"/>
      <c r="W54" s="1"/>
      <c r="X54" s="1"/>
      <c r="Y54" s="1"/>
    </row>
    <row r="55" spans="17:25" x14ac:dyDescent="0.6">
      <c r="V55" s="5" t="s">
        <v>17</v>
      </c>
      <c r="W55" s="5"/>
      <c r="X55" s="5"/>
      <c r="Y55" s="5"/>
    </row>
    <row r="56" spans="17:25" x14ac:dyDescent="0.6">
      <c r="V56" s="6" t="s">
        <v>13</v>
      </c>
      <c r="W56" s="6" t="s">
        <v>1</v>
      </c>
      <c r="X56" s="6" t="s">
        <v>14</v>
      </c>
      <c r="Y56" s="6" t="s">
        <v>15</v>
      </c>
    </row>
    <row r="57" spans="17:25" x14ac:dyDescent="0.6">
      <c r="U57" t="s">
        <v>18</v>
      </c>
      <c r="V57" s="7" t="e">
        <f>IF(V50="NOT POSSIBLE","NOT POSSIBLE",SQRT(V46/(29.8*0.615*SQRT(V52))))</f>
        <v>#REF!</v>
      </c>
      <c r="W57" s="7" t="e">
        <f>IF(W50="NOT POSSIBLE","NOT POSSIBLE",SQRT(V46/(29.8*0.615*SQRT(V52))))</f>
        <v>#REF!</v>
      </c>
      <c r="X57" s="7" t="e">
        <f>IF(X50="NOT POSSIBLE","NOT POSSIBLE",SQRT(V46/(29.8*0.615*SQRT(V52))))</f>
        <v>#REF!</v>
      </c>
      <c r="Y57" s="7" t="e">
        <f>IF(Y50="NOT POSSIBLE","NOT POSSIBLE",SQRT(V46/(29.8*0.615*SQRT(V52))))</f>
        <v>#REF!</v>
      </c>
    </row>
    <row r="58" spans="17:25" x14ac:dyDescent="0.6">
      <c r="U58" t="s">
        <v>19</v>
      </c>
      <c r="V58" s="225" t="e">
        <f>IF(V50="NOT POSSIBLE","NOT POSSIBLE",IF(AND(V50="Possible",0.6&lt;=V57,V57&lt;=1.05),V57,"CHG PRESS OR GPM"))</f>
        <v>#REF!</v>
      </c>
      <c r="W58" s="218" t="e">
        <f>IF(W50="NOT POSSIBLE","NOT POSSIBLE",IF(AND(W50="Possible",0.51&lt;=W57,W57&lt;=1.05),W57,"CHANGE PRESSURE"))</f>
        <v>#REF!</v>
      </c>
      <c r="X58" s="218" t="e">
        <f>IF(X50="NOT POSSIBLE","NOT POSSIBLE",IF(AND(X50="Possible",0.906&lt;=X57,X57&lt;=1.531),X57,"CHANGE PRESSURE"))</f>
        <v>#REF!</v>
      </c>
      <c r="Y58" s="218" t="e">
        <f>IF(Y50="NOT POSSIBLE","NOT POSSIBLE",IF(AND(Y50="Possible",1.142&lt;=Y57,Y57&lt;=1.9),Y57,"CHANGE PRESSURE"))</f>
        <v>#REF!</v>
      </c>
    </row>
    <row r="59" spans="17:25" x14ac:dyDescent="0.6">
      <c r="U59" s="1"/>
      <c r="V59" s="225"/>
      <c r="W59" s="218"/>
      <c r="X59" s="218"/>
      <c r="Y59" s="218"/>
    </row>
    <row r="60" spans="17:25" x14ac:dyDescent="0.6">
      <c r="U60" s="1"/>
      <c r="V60" s="225"/>
      <c r="W60" s="218"/>
      <c r="X60" s="218"/>
      <c r="Y60" s="218"/>
    </row>
    <row r="63" spans="17:25" x14ac:dyDescent="0.6">
      <c r="Q63" s="16" t="s">
        <v>50</v>
      </c>
      <c r="U63" s="8" t="s">
        <v>9</v>
      </c>
      <c r="V63" s="8"/>
      <c r="W63" s="8"/>
      <c r="X63" s="8"/>
      <c r="Y63" s="8"/>
    </row>
    <row r="64" spans="17:25" x14ac:dyDescent="0.6">
      <c r="U64" t="s">
        <v>10</v>
      </c>
      <c r="V64" s="3" t="e">
        <f>#REF!</f>
        <v>#REF!</v>
      </c>
      <c r="W64" t="s">
        <v>7</v>
      </c>
    </row>
    <row r="65" spans="21:25" x14ac:dyDescent="0.6">
      <c r="U65" s="4"/>
      <c r="V65" s="5" t="s">
        <v>11</v>
      </c>
      <c r="W65" s="4"/>
    </row>
    <row r="66" spans="21:25" x14ac:dyDescent="0.6">
      <c r="V66" s="4"/>
      <c r="W66" s="5"/>
      <c r="X66" s="5"/>
      <c r="Y66" s="5"/>
    </row>
    <row r="67" spans="21:25" x14ac:dyDescent="0.6">
      <c r="U67" t="s">
        <v>12</v>
      </c>
      <c r="V67" s="6" t="s">
        <v>13</v>
      </c>
      <c r="W67" s="6" t="s">
        <v>1</v>
      </c>
      <c r="X67" s="6" t="s">
        <v>14</v>
      </c>
      <c r="Y67" s="6" t="s">
        <v>15</v>
      </c>
    </row>
    <row r="68" spans="21:25" x14ac:dyDescent="0.6">
      <c r="V68" s="6" t="e">
        <f>IF(AND(6&lt;=V64,V64&lt;=83),"POSSIBLE","NOT POSSIBLE")</f>
        <v>#REF!</v>
      </c>
      <c r="W68" s="6" t="e">
        <f>IF(AND(26&lt;=V64,V64&lt;=226),"POSSIBLE","NOT POSSIBLE")</f>
        <v>#REF!</v>
      </c>
      <c r="X68" s="6" t="e">
        <f>IF(AND(82&lt;=V64,V64&lt;=480),"POSSIBLE","NOT POSSIBLE")</f>
        <v>#REF!</v>
      </c>
      <c r="Y68" s="6" t="e">
        <f>IF(AND(131&lt;=V64,V64&lt;=740),"POSSIBLE","NOT POSSIBLE")</f>
        <v>#REF!</v>
      </c>
    </row>
    <row r="69" spans="21:25" x14ac:dyDescent="0.6">
      <c r="U69" s="4"/>
      <c r="V69" s="4"/>
      <c r="W69" s="4"/>
      <c r="X69" s="4"/>
      <c r="Y69" s="2"/>
    </row>
    <row r="70" spans="21:25" x14ac:dyDescent="0.6">
      <c r="U70" t="s">
        <v>16</v>
      </c>
      <c r="V70" s="12" t="e">
        <f>#REF!</f>
        <v>#REF!</v>
      </c>
      <c r="W70" t="s">
        <v>8</v>
      </c>
      <c r="X70" s="2"/>
      <c r="Y70" s="2"/>
    </row>
    <row r="71" spans="21:25" x14ac:dyDescent="0.6">
      <c r="U71" s="4"/>
      <c r="V71" s="4"/>
      <c r="W71" s="4"/>
      <c r="X71" s="4"/>
      <c r="Y71" s="4"/>
    </row>
    <row r="72" spans="21:25" x14ac:dyDescent="0.6">
      <c r="U72" s="1"/>
      <c r="V72" s="1"/>
      <c r="W72" s="1"/>
      <c r="X72" s="1"/>
      <c r="Y72" s="1"/>
    </row>
    <row r="73" spans="21:25" x14ac:dyDescent="0.6">
      <c r="V73" s="5" t="s">
        <v>17</v>
      </c>
      <c r="W73" s="5"/>
      <c r="X73" s="5"/>
      <c r="Y73" s="5"/>
    </row>
    <row r="74" spans="21:25" x14ac:dyDescent="0.6">
      <c r="V74" s="6" t="s">
        <v>13</v>
      </c>
      <c r="W74" s="6" t="s">
        <v>1</v>
      </c>
      <c r="X74" s="6" t="s">
        <v>14</v>
      </c>
      <c r="Y74" s="6" t="s">
        <v>15</v>
      </c>
    </row>
    <row r="75" spans="21:25" x14ac:dyDescent="0.6">
      <c r="U75" t="s">
        <v>18</v>
      </c>
      <c r="V75" s="7" t="e">
        <f>IF(V68="NOT POSSIBLE","NOT POSSIBLE",SQRT(V64/(29.8*0.615*SQRT(V70))))</f>
        <v>#REF!</v>
      </c>
      <c r="W75" s="7" t="e">
        <f>IF(W68="NOT POSSIBLE","NOT POSSIBLE",SQRT(V64/(29.8*0.615*SQRT(V70))))</f>
        <v>#REF!</v>
      </c>
      <c r="X75" s="7" t="e">
        <f>IF(X68="NOT POSSIBLE","NOT POSSIBLE",SQRT(V64/(29.8*0.615*SQRT(V70))))</f>
        <v>#REF!</v>
      </c>
      <c r="Y75" s="7" t="e">
        <f>IF(Y68="NOT POSSIBLE","NOT POSSIBLE",SQRT(V64/(29.8*0.615*SQRT(V70))))</f>
        <v>#REF!</v>
      </c>
    </row>
    <row r="76" spans="21:25" x14ac:dyDescent="0.6">
      <c r="U76" t="s">
        <v>19</v>
      </c>
      <c r="V76" s="225" t="e">
        <f>IF(V68="NOT POSSIBLE","NOT POSSIBLE",IF(AND(V68="Possible",0.6&lt;=V75,V75&lt;=1.05),V75,"CHG PRESS OR GPM"))</f>
        <v>#REF!</v>
      </c>
      <c r="W76" s="218" t="e">
        <f>IF(W68="NOT POSSIBLE","NOT POSSIBLE",IF(AND(W68="Possible",0.51&lt;=W75,W75&lt;=1.05),W75,"CHANGE PRESSURE"))</f>
        <v>#REF!</v>
      </c>
      <c r="X76" s="218" t="e">
        <f>IF(X68="NOT POSSIBLE","NOT POSSIBLE",IF(AND(X68="Possible",0.906&lt;=X75,X75&lt;=1.531),X75,"CHANGE PRESSURE"))</f>
        <v>#REF!</v>
      </c>
      <c r="Y76" s="218" t="e">
        <f>IF(Y68="NOT POSSIBLE","NOT POSSIBLE",IF(AND(Y68="Possible",1.142&lt;=Y75,Y75&lt;=1.9),Y75,"CHANGE PRESSURE"))</f>
        <v>#REF!</v>
      </c>
    </row>
    <row r="77" spans="21:25" x14ac:dyDescent="0.6">
      <c r="U77" s="1"/>
      <c r="V77" s="225"/>
      <c r="W77" s="218"/>
      <c r="X77" s="218"/>
      <c r="Y77" s="218"/>
    </row>
    <row r="78" spans="21:25" x14ac:dyDescent="0.6">
      <c r="U78" s="1"/>
      <c r="V78" s="225"/>
      <c r="W78" s="218"/>
      <c r="X78" s="218"/>
      <c r="Y78" s="218"/>
    </row>
  </sheetData>
  <mergeCells count="22">
    <mergeCell ref="V58:V60"/>
    <mergeCell ref="W58:W60"/>
    <mergeCell ref="X58:X60"/>
    <mergeCell ref="Y58:Y60"/>
    <mergeCell ref="V76:V78"/>
    <mergeCell ref="W76:W78"/>
    <mergeCell ref="X76:X78"/>
    <mergeCell ref="Y76:Y78"/>
    <mergeCell ref="V22:V24"/>
    <mergeCell ref="W22:W24"/>
    <mergeCell ref="X22:X24"/>
    <mergeCell ref="Y22:Y24"/>
    <mergeCell ref="V40:V42"/>
    <mergeCell ref="W40:W42"/>
    <mergeCell ref="X40:X42"/>
    <mergeCell ref="Y40:Y42"/>
    <mergeCell ref="B3:E3"/>
    <mergeCell ref="B11:E11"/>
    <mergeCell ref="B14:B16"/>
    <mergeCell ref="C14:C16"/>
    <mergeCell ref="D14:D16"/>
    <mergeCell ref="E14:E16"/>
  </mergeCells>
  <pageMargins left="0.25" right="0.25" top="1" bottom="1" header="0.5" footer="0.5"/>
  <pageSetup paperSize="17" scale="3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07985-E022-420C-8D38-64AF431413A4}">
  <dimension ref="A1:D32"/>
  <sheetViews>
    <sheetView topLeftCell="A6" workbookViewId="0">
      <selection activeCell="A91" sqref="A91"/>
    </sheetView>
  </sheetViews>
  <sheetFormatPr defaultRowHeight="14.4" x14ac:dyDescent="0.55000000000000004"/>
  <cols>
    <col min="1" max="1" width="14.41796875" customWidth="1"/>
    <col min="2" max="2" width="35.15625" customWidth="1"/>
    <col min="4" max="4" width="44.68359375" customWidth="1"/>
  </cols>
  <sheetData>
    <row r="1" spans="1:4" ht="18.3" x14ac:dyDescent="0.85">
      <c r="A1" s="77">
        <v>3506000</v>
      </c>
      <c r="B1" s="77" t="s">
        <v>60</v>
      </c>
      <c r="D1" s="85" t="str">
        <f>A1&amp;"-"&amp;B1</f>
        <v>3506000-Hastings, MI</v>
      </c>
    </row>
    <row r="2" spans="1:4" ht="18.3" x14ac:dyDescent="0.85">
      <c r="A2" s="77">
        <v>3501001</v>
      </c>
      <c r="B2" s="77" t="s">
        <v>61</v>
      </c>
      <c r="D2" s="85" t="str">
        <f t="shared" ref="D2:D32" si="0">A2&amp;"-"&amp;B2</f>
        <v>3501001-Parsippany, NJ</v>
      </c>
    </row>
    <row r="3" spans="1:4" ht="18.3" x14ac:dyDescent="0.85">
      <c r="A3" s="77">
        <f t="shared" ref="A3:A11" si="1">A2+1</f>
        <v>3501002</v>
      </c>
      <c r="B3" s="77" t="s">
        <v>62</v>
      </c>
      <c r="D3" s="85" t="str">
        <f t="shared" si="0"/>
        <v>3501002-Jessup, MD</v>
      </c>
    </row>
    <row r="4" spans="1:4" ht="18.3" x14ac:dyDescent="0.85">
      <c r="A4" s="77">
        <f t="shared" si="1"/>
        <v>3501003</v>
      </c>
      <c r="B4" s="77" t="s">
        <v>63</v>
      </c>
      <c r="D4" s="85" t="str">
        <f t="shared" si="0"/>
        <v>3501003-King of Prussia, PA</v>
      </c>
    </row>
    <row r="5" spans="1:4" ht="18.3" x14ac:dyDescent="0.85">
      <c r="A5" s="77">
        <f t="shared" si="1"/>
        <v>3501004</v>
      </c>
      <c r="B5" s="77" t="s">
        <v>64</v>
      </c>
      <c r="D5" s="85" t="str">
        <f t="shared" si="0"/>
        <v>3501004-Santa Fe Springs, CA</v>
      </c>
    </row>
    <row r="6" spans="1:4" ht="18.3" x14ac:dyDescent="0.85">
      <c r="A6" s="77">
        <f t="shared" si="1"/>
        <v>3501005</v>
      </c>
      <c r="B6" s="77" t="s">
        <v>65</v>
      </c>
      <c r="D6" s="85" t="str">
        <f t="shared" si="0"/>
        <v>3501005-Denver, CO</v>
      </c>
    </row>
    <row r="7" spans="1:4" ht="18.3" x14ac:dyDescent="0.85">
      <c r="A7" s="77">
        <f t="shared" si="1"/>
        <v>3501006</v>
      </c>
      <c r="B7" s="77" t="s">
        <v>66</v>
      </c>
      <c r="D7" s="85" t="str">
        <f t="shared" si="0"/>
        <v>3501006-Hayward, CA</v>
      </c>
    </row>
    <row r="8" spans="1:4" ht="18.3" x14ac:dyDescent="0.85">
      <c r="A8" s="77">
        <f t="shared" si="1"/>
        <v>3501007</v>
      </c>
      <c r="B8" s="77" t="s">
        <v>67</v>
      </c>
      <c r="D8" s="85" t="str">
        <f t="shared" si="0"/>
        <v>3501007-Phoenix, AZ</v>
      </c>
    </row>
    <row r="9" spans="1:4" ht="18.3" x14ac:dyDescent="0.85">
      <c r="A9" s="77">
        <f t="shared" si="1"/>
        <v>3501008</v>
      </c>
      <c r="B9" s="77" t="s">
        <v>68</v>
      </c>
      <c r="D9" s="85" t="str">
        <f t="shared" si="0"/>
        <v>3501008-Kent, WA</v>
      </c>
    </row>
    <row r="10" spans="1:4" ht="18.3" x14ac:dyDescent="0.85">
      <c r="A10" s="77">
        <f t="shared" si="1"/>
        <v>3501009</v>
      </c>
      <c r="B10" s="77" t="s">
        <v>69</v>
      </c>
      <c r="D10" s="85" t="str">
        <f t="shared" si="0"/>
        <v>3501009-Columbus, OH</v>
      </c>
    </row>
    <row r="11" spans="1:4" ht="18.3" x14ac:dyDescent="0.85">
      <c r="A11" s="77">
        <f t="shared" si="1"/>
        <v>3501010</v>
      </c>
      <c r="B11" s="77" t="s">
        <v>70</v>
      </c>
      <c r="D11" s="85" t="str">
        <f t="shared" si="0"/>
        <v>3501010-Warren, (Troy) MI</v>
      </c>
    </row>
    <row r="12" spans="1:4" ht="18.3" x14ac:dyDescent="0.85">
      <c r="A12" s="77">
        <v>3501012</v>
      </c>
      <c r="B12" s="77" t="s">
        <v>71</v>
      </c>
      <c r="D12" s="85" t="str">
        <f t="shared" si="0"/>
        <v>3501012-Fort Lauderdale, FL</v>
      </c>
    </row>
    <row r="13" spans="1:4" ht="18.3" x14ac:dyDescent="0.85">
      <c r="A13" s="77">
        <f>A12+1</f>
        <v>3501013</v>
      </c>
      <c r="B13" s="77" t="s">
        <v>72</v>
      </c>
      <c r="D13" s="85" t="str">
        <f t="shared" si="0"/>
        <v>3501013-Dallas, TX</v>
      </c>
    </row>
    <row r="14" spans="1:4" ht="18.3" x14ac:dyDescent="0.85">
      <c r="A14" s="77">
        <f>A13+1</f>
        <v>3501014</v>
      </c>
      <c r="B14" s="77" t="s">
        <v>73</v>
      </c>
      <c r="D14" s="85" t="str">
        <f t="shared" si="0"/>
        <v>3501014-Houston, TX</v>
      </c>
    </row>
    <row r="15" spans="1:4" ht="18.3" x14ac:dyDescent="0.85">
      <c r="A15" s="77">
        <v>3501016</v>
      </c>
      <c r="B15" s="77" t="s">
        <v>74</v>
      </c>
      <c r="D15" s="85" t="str">
        <f t="shared" si="0"/>
        <v>3501016-Memphis, TN</v>
      </c>
    </row>
    <row r="16" spans="1:4" ht="18.3" x14ac:dyDescent="0.85">
      <c r="A16" s="77">
        <v>3501018</v>
      </c>
      <c r="B16" s="77" t="s">
        <v>75</v>
      </c>
      <c r="D16" s="85" t="str">
        <f t="shared" si="0"/>
        <v>3501018-Carol Stream, IL</v>
      </c>
    </row>
    <row r="17" spans="1:4" ht="18.3" x14ac:dyDescent="0.85">
      <c r="A17" s="77">
        <f>A16+1</f>
        <v>3501019</v>
      </c>
      <c r="B17" s="77" t="s">
        <v>76</v>
      </c>
      <c r="D17" s="85" t="str">
        <f t="shared" si="0"/>
        <v>3501019-North Kansas City, MO</v>
      </c>
    </row>
    <row r="18" spans="1:4" ht="18.3" x14ac:dyDescent="0.85">
      <c r="A18" s="77">
        <v>3501023</v>
      </c>
      <c r="B18" s="77" t="s">
        <v>77</v>
      </c>
      <c r="D18" s="85" t="str">
        <f t="shared" si="0"/>
        <v>3501023-Charlotte, NC</v>
      </c>
    </row>
    <row r="19" spans="1:4" ht="18.3" x14ac:dyDescent="0.85">
      <c r="A19" s="77">
        <v>3501026</v>
      </c>
      <c r="B19" s="77" t="s">
        <v>78</v>
      </c>
      <c r="D19" s="85" t="str">
        <f t="shared" si="0"/>
        <v>3501026-Riverside, CA</v>
      </c>
    </row>
    <row r="20" spans="1:4" ht="18.3" x14ac:dyDescent="0.85">
      <c r="A20" s="77">
        <v>3501027</v>
      </c>
      <c r="B20" s="77" t="s">
        <v>79</v>
      </c>
      <c r="D20" s="85" t="str">
        <f t="shared" si="0"/>
        <v>3501027-Las Vegas, NV</v>
      </c>
    </row>
    <row r="21" spans="1:4" ht="18.3" x14ac:dyDescent="0.85">
      <c r="A21" s="77">
        <v>3501028</v>
      </c>
      <c r="B21" s="77" t="s">
        <v>80</v>
      </c>
      <c r="D21" s="85" t="str">
        <f t="shared" si="0"/>
        <v>3501028-Ocoee, (Orlando) FL</v>
      </c>
    </row>
    <row r="22" spans="1:4" ht="18.3" x14ac:dyDescent="0.85">
      <c r="A22" s="77">
        <v>3501029</v>
      </c>
      <c r="B22" s="77" t="s">
        <v>81</v>
      </c>
      <c r="D22" s="85" t="str">
        <f t="shared" si="0"/>
        <v>3501029-South St. Paul, MN</v>
      </c>
    </row>
    <row r="23" spans="1:4" ht="18.3" x14ac:dyDescent="0.85">
      <c r="A23" s="77">
        <f>A22+1</f>
        <v>3501030</v>
      </c>
      <c r="B23" s="77" t="s">
        <v>82</v>
      </c>
      <c r="D23" s="85" t="str">
        <f t="shared" si="0"/>
        <v>3501030-Doraville, (North Atlanta) GA</v>
      </c>
    </row>
    <row r="24" spans="1:4" ht="18.3" x14ac:dyDescent="0.85">
      <c r="A24" s="77">
        <v>3501032</v>
      </c>
      <c r="B24" s="77" t="s">
        <v>83</v>
      </c>
      <c r="D24" s="85" t="str">
        <f t="shared" si="0"/>
        <v>3501032-Richmond, VA</v>
      </c>
    </row>
    <row r="25" spans="1:4" ht="18.3" x14ac:dyDescent="0.85">
      <c r="A25" s="77">
        <f>A24+2</f>
        <v>3501034</v>
      </c>
      <c r="B25" s="77" t="s">
        <v>84</v>
      </c>
      <c r="D25" s="85" t="str">
        <f t="shared" si="0"/>
        <v>3501034-Maspeth City, NY</v>
      </c>
    </row>
    <row r="26" spans="1:4" ht="18.3" x14ac:dyDescent="0.85">
      <c r="A26" s="77">
        <v>3501035</v>
      </c>
      <c r="B26" s="77" t="s">
        <v>85</v>
      </c>
      <c r="D26" s="85" t="str">
        <f t="shared" si="0"/>
        <v>3501035-Mansfield, (Boston)  MA</v>
      </c>
    </row>
    <row r="27" spans="1:4" ht="18.3" x14ac:dyDescent="0.85">
      <c r="A27" s="78">
        <v>3501036</v>
      </c>
      <c r="B27" s="78" t="s">
        <v>86</v>
      </c>
      <c r="D27" s="85" t="str">
        <f t="shared" si="0"/>
        <v>3501036-San Antonio, TX</v>
      </c>
    </row>
    <row r="28" spans="1:4" ht="18.3" x14ac:dyDescent="0.85">
      <c r="A28" s="77">
        <v>3501037</v>
      </c>
      <c r="B28" s="77" t="s">
        <v>87</v>
      </c>
      <c r="D28" s="85" t="str">
        <f t="shared" si="0"/>
        <v>3501037-Nashville, TN</v>
      </c>
    </row>
    <row r="29" spans="1:4" ht="18.3" x14ac:dyDescent="0.85">
      <c r="A29" s="79">
        <v>3551001</v>
      </c>
      <c r="B29" s="80" t="s">
        <v>88</v>
      </c>
      <c r="D29" s="85" t="str">
        <f t="shared" si="0"/>
        <v>3551001-Woodbridge</v>
      </c>
    </row>
    <row r="30" spans="1:4" ht="18.3" x14ac:dyDescent="0.85">
      <c r="A30" s="81">
        <v>3551002</v>
      </c>
      <c r="B30" s="82" t="s">
        <v>89</v>
      </c>
      <c r="D30" s="85" t="str">
        <f t="shared" si="0"/>
        <v>3551002-Langley</v>
      </c>
    </row>
    <row r="31" spans="1:4" ht="18.3" x14ac:dyDescent="0.85">
      <c r="A31" s="83">
        <v>3551003</v>
      </c>
      <c r="B31" s="84" t="s">
        <v>90</v>
      </c>
      <c r="D31" s="85" t="str">
        <f t="shared" si="0"/>
        <v>3551003-Calgary</v>
      </c>
    </row>
    <row r="32" spans="1:4" ht="18.3" x14ac:dyDescent="0.85">
      <c r="A32" s="79">
        <v>3551004</v>
      </c>
      <c r="B32" s="80" t="s">
        <v>91</v>
      </c>
      <c r="D32" s="85" t="str">
        <f t="shared" si="0"/>
        <v>3551004-Halifax</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1.5" Foam Maker</vt:lpstr>
      <vt:lpstr>2.5" Foam Maker</vt:lpstr>
      <vt:lpstr>3" Foam Maker </vt:lpstr>
      <vt:lpstr>4" Foam Maker</vt:lpstr>
      <vt:lpstr>PN'S</vt:lpstr>
      <vt:lpstr>Carbon Calcs</vt:lpstr>
      <vt:lpstr>Stainless Calcs</vt:lpstr>
      <vt:lpstr>Branches</vt:lpstr>
      <vt:lpstr>'1.5" Foam Maker'!Print_Area</vt:lpstr>
      <vt:lpstr>'2.5" Foam Maker'!Print_Area</vt:lpstr>
      <vt:lpstr>'3" Foam Maker '!Print_Area</vt:lpstr>
      <vt:lpstr>'4" Foam Maker'!Print_Area</vt:lpstr>
    </vt:vector>
  </TitlesOfParts>
  <Company>Viking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 Baker</dc:creator>
  <cp:lastModifiedBy>Deb Baker</cp:lastModifiedBy>
  <cp:lastPrinted>2020-04-06T13:05:17Z</cp:lastPrinted>
  <dcterms:created xsi:type="dcterms:W3CDTF">2019-11-19T15:40:05Z</dcterms:created>
  <dcterms:modified xsi:type="dcterms:W3CDTF">2020-05-08T17:26:04Z</dcterms:modified>
</cp:coreProperties>
</file>